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selic\LICITAÇÕES\MEUS DOCUMENTOS 2022\EDITAIS\TRE-PI-pregão-49-2022-servico-sustentacao-sistemas\"/>
    </mc:Choice>
  </mc:AlternateContent>
  <bookViews>
    <workbookView xWindow="0" yWindow="0" windowWidth="16380" windowHeight="8190" tabRatio="500" firstSheet="7" activeTab="10"/>
  </bookViews>
  <sheets>
    <sheet name="Custos e Preços" sheetId="1" r:id="rId1"/>
    <sheet name="Encargos Sociais" sheetId="2" r:id="rId2"/>
    <sheet name="Uniformes" sheetId="3" r:id="rId3"/>
    <sheet name="Cálculo conta vinculada" sheetId="4" r:id="rId4"/>
    <sheet name="Remuneração dos terceirizados" sheetId="6" r:id="rId5"/>
    <sheet name="Dados bancários" sheetId="7" r:id="rId6"/>
    <sheet name="Autorização de pagamento" sheetId="8" r:id="rId7"/>
    <sheet name="Minutas de Portaria" sheetId="9" r:id="rId8"/>
    <sheet name="Pesquisa de preços uniformes" sheetId="10" r:id="rId9"/>
    <sheet name="Pesquisa salarial" sheetId="11" r:id="rId10"/>
    <sheet name="Pesquisa Plano de Saúde" sheetId="12" r:id="rId11"/>
  </sheets>
  <definedNames>
    <definedName name="_xlnm.Print_Titles" localSheetId="2">Uniformes!$1:$2</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6" i="12" l="1"/>
  <c r="A6" i="12"/>
  <c r="D14" i="11"/>
  <c r="D10" i="11"/>
  <c r="D6" i="11"/>
  <c r="D3" i="11"/>
  <c r="G10" i="10"/>
  <c r="D6" i="3" s="1"/>
  <c r="E6" i="3" s="1"/>
  <c r="A10" i="10"/>
  <c r="G7" i="10"/>
  <c r="A7" i="10"/>
  <c r="A3" i="10"/>
  <c r="G23" i="4"/>
  <c r="E23" i="4"/>
  <c r="D19" i="4"/>
  <c r="G19" i="4" s="1"/>
  <c r="G13" i="4"/>
  <c r="D13" i="4"/>
  <c r="D11" i="4"/>
  <c r="F9" i="4"/>
  <c r="E9" i="4"/>
  <c r="D9" i="4"/>
  <c r="G7" i="4"/>
  <c r="F7" i="4"/>
  <c r="D7" i="4"/>
  <c r="H6" i="4"/>
  <c r="G6" i="4"/>
  <c r="F6" i="4"/>
  <c r="E6" i="4"/>
  <c r="A6" i="3"/>
  <c r="D5" i="3"/>
  <c r="E5" i="3" s="1"/>
  <c r="D34" i="2"/>
  <c r="C34" i="2"/>
  <c r="F27" i="2"/>
  <c r="E27" i="2"/>
  <c r="E26" i="2" s="1"/>
  <c r="D27" i="2"/>
  <c r="D32" i="2" s="1"/>
  <c r="D31" i="2" s="1"/>
  <c r="C27" i="2"/>
  <c r="C32" i="2" s="1"/>
  <c r="C31" i="2" s="1"/>
  <c r="F26" i="2"/>
  <c r="D26" i="2"/>
  <c r="C26" i="2"/>
  <c r="F16" i="2"/>
  <c r="E16" i="2"/>
  <c r="D16" i="2"/>
  <c r="C16" i="2"/>
  <c r="F7" i="2"/>
  <c r="F34" i="2" s="1"/>
  <c r="E7" i="2"/>
  <c r="E34" i="2" s="1"/>
  <c r="C7" i="2"/>
  <c r="D17" i="4" s="1"/>
  <c r="J37" i="1"/>
  <c r="L35" i="1"/>
  <c r="J35" i="1"/>
  <c r="L34" i="1"/>
  <c r="L33" i="1"/>
  <c r="J33" i="1"/>
  <c r="J31" i="1"/>
  <c r="H31" i="1"/>
  <c r="G31" i="1"/>
  <c r="F31" i="1"/>
  <c r="E31" i="1"/>
  <c r="H29" i="1"/>
  <c r="G29" i="1"/>
  <c r="G32" i="1" s="1"/>
  <c r="F29" i="1"/>
  <c r="E29" i="1"/>
  <c r="V28" i="1"/>
  <c r="H24" i="1"/>
  <c r="G24" i="1"/>
  <c r="G11" i="4" s="1"/>
  <c r="F24" i="1"/>
  <c r="F13" i="4" s="1"/>
  <c r="E24" i="1"/>
  <c r="E7" i="4" s="1"/>
  <c r="F14" i="1"/>
  <c r="G30" i="1" s="1"/>
  <c r="H9" i="4" l="1"/>
  <c r="L37" i="1"/>
  <c r="H11" i="4"/>
  <c r="H7" i="4"/>
  <c r="L38" i="1"/>
  <c r="H13" i="4"/>
  <c r="H30" i="1"/>
  <c r="H32" i="1" s="1"/>
  <c r="F32" i="1"/>
  <c r="H17" i="4"/>
  <c r="G17" i="4"/>
  <c r="F17" i="4"/>
  <c r="E17" i="4"/>
  <c r="E7" i="3"/>
  <c r="C30" i="2"/>
  <c r="C29" i="2" s="1"/>
  <c r="C33" i="2" s="1"/>
  <c r="D25" i="1" s="1"/>
  <c r="H19" i="4"/>
  <c r="E30" i="1"/>
  <c r="E32" i="1" s="1"/>
  <c r="L32" i="1"/>
  <c r="D30" i="2"/>
  <c r="D29" i="2" s="1"/>
  <c r="D33" i="2" s="1"/>
  <c r="E11" i="4"/>
  <c r="E19" i="4" s="1"/>
  <c r="F30" i="1"/>
  <c r="E30" i="2"/>
  <c r="E29" i="2" s="1"/>
  <c r="E33" i="2" s="1"/>
  <c r="E32" i="2"/>
  <c r="E31" i="2" s="1"/>
  <c r="G9" i="4"/>
  <c r="F11" i="4"/>
  <c r="E13" i="4"/>
  <c r="D15" i="4"/>
  <c r="L31" i="1"/>
  <c r="L36" i="1"/>
  <c r="F30" i="2"/>
  <c r="F29" i="2" s="1"/>
  <c r="F33" i="2" s="1"/>
  <c r="F32" i="2"/>
  <c r="F31" i="2" s="1"/>
  <c r="E25" i="1" l="1"/>
  <c r="E26" i="1" s="1"/>
  <c r="E34" i="1" s="1"/>
  <c r="H25" i="1"/>
  <c r="H26" i="1" s="1"/>
  <c r="H34" i="1" s="1"/>
  <c r="G25" i="1"/>
  <c r="G26" i="1" s="1"/>
  <c r="G34" i="1" s="1"/>
  <c r="F25" i="1"/>
  <c r="F26" i="1" s="1"/>
  <c r="F34" i="1" s="1"/>
  <c r="H49" i="1"/>
  <c r="G49" i="1"/>
  <c r="E49" i="1"/>
  <c r="F49" i="1"/>
  <c r="E21" i="4"/>
  <c r="E25" i="4" s="1"/>
  <c r="F19" i="4"/>
  <c r="E15" i="4"/>
  <c r="H15" i="4"/>
  <c r="H21" i="4" s="1"/>
  <c r="H25" i="4" s="1"/>
  <c r="G15" i="4"/>
  <c r="G21" i="4" s="1"/>
  <c r="G25" i="4" s="1"/>
  <c r="F15" i="4"/>
  <c r="F21" i="4" s="1"/>
  <c r="F25" i="4" s="1"/>
  <c r="E27" i="4" l="1"/>
  <c r="H37" i="1"/>
  <c r="H38" i="1" s="1"/>
  <c r="H36" i="1"/>
  <c r="F41" i="1"/>
  <c r="F40" i="1"/>
  <c r="F37" i="1"/>
  <c r="F39" i="1"/>
  <c r="F36" i="1"/>
  <c r="E36" i="1"/>
  <c r="E37" i="1"/>
  <c r="G36" i="1"/>
  <c r="H39" i="1" l="1"/>
  <c r="H42" i="1" s="1"/>
  <c r="E40" i="1"/>
  <c r="H40" i="1"/>
  <c r="E38" i="1"/>
  <c r="E42" i="1" s="1"/>
  <c r="E44" i="1" s="1"/>
  <c r="H41" i="1"/>
  <c r="G37" i="1"/>
  <c r="G38" i="1" s="1"/>
  <c r="G40" i="1"/>
  <c r="E39" i="1"/>
  <c r="E41" i="1"/>
  <c r="F38" i="1"/>
  <c r="F42" i="1" s="1"/>
  <c r="F44" i="1" s="1"/>
  <c r="N22" i="1"/>
  <c r="E45" i="1" l="1"/>
  <c r="M31" i="1"/>
  <c r="O31" i="1" s="1"/>
  <c r="M32" i="1"/>
  <c r="O32" i="1" s="1"/>
  <c r="M34" i="1"/>
  <c r="O34" i="1" s="1"/>
  <c r="F45" i="1"/>
  <c r="F46" i="1" s="1"/>
  <c r="M33" i="1"/>
  <c r="O33" i="1" s="1"/>
  <c r="D42" i="1"/>
  <c r="H44" i="1"/>
  <c r="G41" i="1"/>
  <c r="G39" i="1"/>
  <c r="G42" i="1"/>
  <c r="G44" i="1" s="1"/>
  <c r="O26" i="1" l="1"/>
  <c r="N13" i="1" s="1"/>
  <c r="O24" i="1"/>
  <c r="N12" i="1" s="1"/>
  <c r="H50" i="1"/>
  <c r="F50" i="1"/>
  <c r="G50" i="1"/>
  <c r="E50" i="1"/>
  <c r="M38" i="1"/>
  <c r="O38" i="1" s="1"/>
  <c r="H45" i="1"/>
  <c r="H46" i="1" s="1"/>
  <c r="M37" i="1"/>
  <c r="O37" i="1" s="1"/>
  <c r="G45" i="1"/>
  <c r="G46" i="1" s="1"/>
  <c r="M36" i="1"/>
  <c r="O36" i="1" s="1"/>
  <c r="M35" i="1"/>
  <c r="O35" i="1" s="1"/>
  <c r="O39" i="1" s="1"/>
  <c r="N14" i="1" s="1"/>
  <c r="E46" i="1"/>
  <c r="N17" i="1" l="1"/>
  <c r="H29" i="4" s="1"/>
  <c r="E47" i="1"/>
  <c r="N10" i="1" s="1"/>
  <c r="E51" i="1"/>
  <c r="N11" i="1" s="1"/>
  <c r="N9" i="1" l="1"/>
  <c r="U11" i="1" s="1"/>
</calcChain>
</file>

<file path=xl/sharedStrings.xml><?xml version="1.0" encoding="utf-8"?>
<sst xmlns="http://schemas.openxmlformats.org/spreadsheetml/2006/main" count="437" uniqueCount="386">
  <si>
    <t>ANEXO I</t>
  </si>
  <si>
    <t>PLANILHAS DE CUSTOS E FORMAÇÃO DE PREÇOS</t>
  </si>
  <si>
    <t>SERVIÇOS TÉCNICOS ESPECIALIZADOS NA ÁREA DE TECNOLOGIA DA INFORMAÇÃO</t>
  </si>
  <si>
    <t>A EMPRESA PODERÁ ALTERAR UNICAMENTE OS CAMPOS EM CINZA PARA VALORES INFERIORES AO DO EDITAL</t>
  </si>
  <si>
    <t>A PROPONENTE DEVERÁ INFORMAR PRIMEIRAMENTE O REGIME DE TRIBUTAÇÃO E O TIPO CPRB, DEPOIS OS ANEXOS II E III</t>
  </si>
  <si>
    <t>RAZÃO SOCIAL DA PROPONENTE</t>
  </si>
  <si>
    <t>REGIME DE TRIBUTAÇÃO:</t>
  </si>
  <si>
    <t>Lucro real ou presumido</t>
  </si>
  <si>
    <t>CNPJ DA PROPONENTE</t>
  </si>
  <si>
    <t>Contribução Previdenciária s/ Receita Bruta:</t>
  </si>
  <si>
    <t>Sem desoneração</t>
  </si>
  <si>
    <t>Valor do prêmio do seguro saúde - R$:</t>
  </si>
  <si>
    <t>VALOR ESTIMADO DA CONTRATAÇÃO - R$:</t>
  </si>
  <si>
    <t>Salário de referência do Suporte e Codificação Nível I de Software- R$:</t>
  </si>
  <si>
    <t>Custo dos perfis profissionais da contratação R$:</t>
  </si>
  <si>
    <t>Salário de referência do Suporte e Codificação Nível II de Software- R$:</t>
  </si>
  <si>
    <t>Valor da fatura dos uniformes - R$:</t>
  </si>
  <si>
    <t>Salário de referência do Suporte e Codificação Nível III de Software- R$:</t>
  </si>
  <si>
    <t>Estimativa de gasto com assistência médica - R$:</t>
  </si>
  <si>
    <t>Salário de referência do Sustentação de Portal- R$:</t>
  </si>
  <si>
    <t>Estimativa de gasto com auxílio odontológico - R$:</t>
  </si>
  <si>
    <t>Plano de Saúde Sindicato - R$:</t>
  </si>
  <si>
    <t>Estimativa de gasto com horas extras - R$:</t>
  </si>
  <si>
    <t>Auxílio Alimentação - R$:</t>
  </si>
  <si>
    <t>Estimativa de gasto com diárias - R$:</t>
  </si>
  <si>
    <t>Valor da passagem urbana - R$:</t>
  </si>
  <si>
    <t>Estimativa de gasto com passagens - R$:</t>
  </si>
  <si>
    <t>Período em meses da contratação:</t>
  </si>
  <si>
    <t>Custo mensal dos perfis profissionais residentes R$:</t>
  </si>
  <si>
    <t>Tipo de perfil profissional ==&gt;</t>
  </si>
  <si>
    <t>Sustentação de Portal</t>
  </si>
  <si>
    <t>Suporte e Codificação Nível I</t>
  </si>
  <si>
    <t>Suporte e Codificação Nível II</t>
  </si>
  <si>
    <t>Suporte e Codificação Nível III</t>
  </si>
  <si>
    <t>CONTA VINCULADA - Resolução do CNJ N.º 169/13</t>
  </si>
  <si>
    <t>Estimativa de retenção mensal - R$</t>
  </si>
  <si>
    <t>Quantidade de perfis profissionais =&gt;</t>
  </si>
  <si>
    <t>Programador</t>
  </si>
  <si>
    <t>CUSTO UNITÁRIO ESTIMADO COM MÃO DE OBRA SEM LDI</t>
  </si>
  <si>
    <t>Valor mínimo do salário - R$</t>
  </si>
  <si>
    <t>ESTIMATIVA DE GASTO COM ASSISTÊNCIA MÉDICA - R$ ==&gt;</t>
  </si>
  <si>
    <t>salario.com.br (Brasil)</t>
  </si>
  <si>
    <t>Encargos sociais</t>
  </si>
  <si>
    <t>salario.com.br (Piauí</t>
  </si>
  <si>
    <t>MONTANTE A</t>
  </si>
  <si>
    <t>ESTIMATIVA DE GASTO COM AUXÍLIO ODONTOLÓGICO- R$ ==&gt;</t>
  </si>
  <si>
    <t>Tabela Robert Half</t>
  </si>
  <si>
    <t>Sindicato</t>
  </si>
  <si>
    <t>CÁLCULO E ESTIMATIVA DE HORAS SUPLEMENTARES</t>
  </si>
  <si>
    <t>Auxílio alimentação</t>
  </si>
  <si>
    <t>VALOR UNITÁRIO - R$</t>
  </si>
  <si>
    <t>ESTIMATIVA</t>
  </si>
  <si>
    <t>Auxílio transporte</t>
  </si>
  <si>
    <t>PROFISSIONAL</t>
  </si>
  <si>
    <t>%</t>
  </si>
  <si>
    <t>EMPREGADO</t>
  </si>
  <si>
    <t>EMPRESA</t>
  </si>
  <si>
    <t>QUANTIDADE</t>
  </si>
  <si>
    <t>POR PERFIL</t>
  </si>
  <si>
    <t>Seguro de vida CCT</t>
  </si>
  <si>
    <t>70*</t>
  </si>
  <si>
    <t>MONTANTE B</t>
  </si>
  <si>
    <t>CUSTO MENSAL - R$</t>
  </si>
  <si>
    <t>Taxa de Administração</t>
  </si>
  <si>
    <t>LUCRO E DESPESAS INDIRETAS</t>
  </si>
  <si>
    <t>Taxa de Lucro</t>
  </si>
  <si>
    <t>TRIBUTOS</t>
  </si>
  <si>
    <t>PIS</t>
  </si>
  <si>
    <t>COFINS</t>
  </si>
  <si>
    <t>TOTAL - R$ =&gt;</t>
  </si>
  <si>
    <t>ISS</t>
  </si>
  <si>
    <t>*Embora haja estimativa de horas extras somente no percentual de 70%, o pagamento das horas realizadas se dará conforme a Cláusula Décima Sexta - Horas Extras da CCT da categoria.</t>
  </si>
  <si>
    <t>CPRB*</t>
  </si>
  <si>
    <t>TOTAL LDI</t>
  </si>
  <si>
    <t>* Desoneração da contribuição patronal sobre a folha de pagamento - Lei 13.161/2015</t>
  </si>
  <si>
    <t>UNITÁRIO POR PERFIL</t>
  </si>
  <si>
    <t>POR CONJUNTO DE PERFIS</t>
  </si>
  <si>
    <t>CUSTO DA MÃO DE OBRA POR CONJUNTO DE PERFIL - R$</t>
  </si>
  <si>
    <t>CUSTO DOS PERFIS PROFISSIONAIS CONTRATADOS - R$</t>
  </si>
  <si>
    <t>CUSTOS COM UNIFORMES SEM LDI - R$:</t>
  </si>
  <si>
    <t>CUSTOS COM UNIFORMES COM LDI - R$:</t>
  </si>
  <si>
    <t>VALOR DA FATURA DOS UNIFORMES - R$:</t>
  </si>
  <si>
    <r>
      <rPr>
        <b/>
        <sz val="8"/>
        <color rgb="FF000000"/>
        <rFont val="Arial Narrow"/>
        <family val="2"/>
        <charset val="1"/>
      </rPr>
      <t xml:space="preserve">CUSTO ESTIMADO COM MÃO DE OBRA: </t>
    </r>
    <r>
      <rPr>
        <sz val="8"/>
        <color rgb="FF000000"/>
        <rFont val="Arial Narrow"/>
        <family val="2"/>
        <charset val="1"/>
      </rPr>
      <t>Decorrente da relação contratual entre a Contratada e seus empregados. Previsto em lei ou dispositivo legal com força de lei.</t>
    </r>
  </si>
  <si>
    <r>
      <rPr>
        <b/>
        <sz val="8"/>
        <rFont val="Arial Narrow"/>
        <family val="2"/>
        <charset val="1"/>
      </rPr>
      <t xml:space="preserve">MONTANTE A: </t>
    </r>
    <r>
      <rPr>
        <sz val="8"/>
        <rFont val="Arial Narrow"/>
        <family val="2"/>
        <charset val="1"/>
      </rPr>
      <t>corresponde ao custo estimado da remuneração da mão de obra (salário, gratificações, adicionais) utilizada na execução dos serviços, acrescido dos respectivos encargos sociais legais, obrigatórios e incidentes sobre a remuneração.</t>
    </r>
  </si>
  <si>
    <r>
      <rPr>
        <b/>
        <sz val="8"/>
        <color rgb="FF000000"/>
        <rFont val="Arial Narrow"/>
        <family val="2"/>
        <charset val="1"/>
      </rPr>
      <t xml:space="preserve">VALOR MÍNIMO DO SALÁRIO: </t>
    </r>
    <r>
      <rPr>
        <sz val="8"/>
        <color rgb="FF000000"/>
        <rFont val="Arial Narrow"/>
        <family val="2"/>
        <charset val="1"/>
      </rPr>
      <t>Decorre de pesquisa realizada pela unidade requerente dos serviços junto, conforme Anexo XI.</t>
    </r>
  </si>
  <si>
    <r>
      <rPr>
        <b/>
        <sz val="8"/>
        <color rgb="FF000000"/>
        <rFont val="Arial Narrow"/>
        <family val="2"/>
        <charset val="1"/>
      </rPr>
      <t>ENCARGOS</t>
    </r>
    <r>
      <rPr>
        <sz val="8"/>
        <color rgb="FF000000"/>
        <rFont val="Arial Narrow"/>
        <family val="2"/>
        <charset val="1"/>
      </rPr>
      <t xml:space="preserve"> </t>
    </r>
    <r>
      <rPr>
        <b/>
        <sz val="8"/>
        <color rgb="FF000000"/>
        <rFont val="Arial Narrow"/>
        <family val="2"/>
        <charset val="1"/>
      </rPr>
      <t>SOCIAIS:</t>
    </r>
    <r>
      <rPr>
        <sz val="8"/>
        <color rgb="FF000000"/>
        <rFont val="Arial Narrow"/>
        <family val="2"/>
        <charset val="1"/>
      </rPr>
      <t xml:space="preserve"> Conforme planilha de encargos sociais calculados nos percentuais máximos, ou seja, regime tributário lucro presumido.</t>
    </r>
  </si>
  <si>
    <r>
      <rPr>
        <b/>
        <sz val="8"/>
        <color rgb="FF000000"/>
        <rFont val="Arial Narrow"/>
        <family val="2"/>
        <charset val="1"/>
      </rPr>
      <t>MONTANTE</t>
    </r>
    <r>
      <rPr>
        <sz val="8"/>
        <color rgb="FF000000"/>
        <rFont val="Arial Narrow"/>
        <family val="2"/>
        <charset val="1"/>
      </rPr>
      <t xml:space="preserve"> </t>
    </r>
    <r>
      <rPr>
        <b/>
        <sz val="8"/>
        <color rgb="FF000000"/>
        <rFont val="Arial Narrow"/>
        <family val="2"/>
        <charset val="1"/>
      </rPr>
      <t>B:</t>
    </r>
    <r>
      <rPr>
        <sz val="8"/>
        <color rgb="FF000000"/>
        <rFont val="Arial Narrow"/>
        <family val="2"/>
        <charset val="1"/>
      </rPr>
      <t xml:space="preserve"> Corresponde aos itens componentes do custo direto inicial e demais insumos de aplicação direta para execução do objeto do contrato, conforme a natureza dos serviços contratados, tais como:  auxílio alimentação, auxílio transporte, seguro de vida.</t>
    </r>
  </si>
  <si>
    <r>
      <rPr>
        <b/>
        <sz val="8"/>
        <rFont val="Arial Narrow"/>
        <family val="2"/>
        <charset val="1"/>
      </rPr>
      <t>ALIMENTAÇÃO:</t>
    </r>
    <r>
      <rPr>
        <sz val="8"/>
        <rFont val="Arial Narrow"/>
        <family val="2"/>
        <charset val="1"/>
      </rPr>
      <t xml:space="preserve"> Valor CCT - SINPPD vigente, que para esta contratação estimamos 22 dias. Sendo o valor unitário R$ 18,00</t>
    </r>
  </si>
  <si>
    <r>
      <rPr>
        <b/>
        <sz val="8"/>
        <color rgb="FF000000"/>
        <rFont val="Arial Narrow"/>
        <family val="2"/>
        <charset val="1"/>
      </rPr>
      <t>AUXÍLIO</t>
    </r>
    <r>
      <rPr>
        <sz val="8"/>
        <color rgb="FF000000"/>
        <rFont val="Arial Narrow"/>
        <family val="2"/>
        <charset val="1"/>
      </rPr>
      <t xml:space="preserve"> </t>
    </r>
    <r>
      <rPr>
        <b/>
        <sz val="8"/>
        <color rgb="FF000000"/>
        <rFont val="Arial Narrow"/>
        <family val="2"/>
        <charset val="1"/>
      </rPr>
      <t>TRANSPORTE:</t>
    </r>
    <r>
      <rPr>
        <sz val="8"/>
        <color rgb="FF000000"/>
        <rFont val="Arial Narrow"/>
        <family val="2"/>
        <charset val="1"/>
      </rPr>
      <t xml:space="preserve"> Lei No 7.418, de 16 de dezembro de 1985, descontado 6% do salário do empregado da empresa.Estimamos em 26 dias de trabalho.</t>
    </r>
  </si>
  <si>
    <r>
      <rPr>
        <b/>
        <sz val="8"/>
        <rFont val="Arial Narrow"/>
        <family val="2"/>
        <charset val="1"/>
      </rPr>
      <t>SEGURO</t>
    </r>
    <r>
      <rPr>
        <sz val="8"/>
        <rFont val="Arial Narrow"/>
        <family val="2"/>
        <charset val="1"/>
      </rPr>
      <t xml:space="preserve"> </t>
    </r>
    <r>
      <rPr>
        <b/>
        <sz val="8"/>
        <rFont val="Arial Narrow"/>
        <family val="2"/>
        <charset val="1"/>
      </rPr>
      <t>DE</t>
    </r>
    <r>
      <rPr>
        <sz val="8"/>
        <rFont val="Arial Narrow"/>
        <family val="2"/>
        <charset val="1"/>
      </rPr>
      <t xml:space="preserve"> </t>
    </r>
    <r>
      <rPr>
        <b/>
        <sz val="8"/>
        <rFont val="Arial Narrow"/>
        <family val="2"/>
        <charset val="1"/>
      </rPr>
      <t>VIDA:</t>
    </r>
    <r>
      <rPr>
        <sz val="8"/>
        <rFont val="Arial Narrow"/>
        <family val="2"/>
        <charset val="1"/>
      </rPr>
      <t xml:space="preserve"> Valor do prêmio de seguro de vida referido na CCT vigente registrada no Ministério do Trabalho e Emprego, como segue: P = 5000,00 x 0,60406% (fornecido por corretores via telefone com base em 80 segurados) + 0,38% (IOF)/12.</t>
    </r>
  </si>
  <si>
    <r>
      <rPr>
        <b/>
        <sz val="8"/>
        <color rgb="FF000000"/>
        <rFont val="Arial Narrow"/>
        <family val="2"/>
        <charset val="1"/>
      </rPr>
      <t xml:space="preserve">LUCRO E DESPESAS INDIRETAS: </t>
    </r>
    <r>
      <rPr>
        <sz val="8"/>
        <color rgb="FF000000"/>
        <rFont val="Arial Narrow"/>
        <family val="2"/>
        <charset val="1"/>
      </rPr>
      <t>Valor correspondente à Taxa de Administração sobre o valor do montante A + montante B, acréscido da Taxa de Lucro dos tributos (PIS, COFINS, ISS e INSS) sendo estes últimos calculados por dentro.</t>
    </r>
  </si>
  <si>
    <r>
      <rPr>
        <b/>
        <sz val="8"/>
        <color rgb="FF000000"/>
        <rFont val="Arial Narrow"/>
        <family val="2"/>
        <charset val="1"/>
      </rPr>
      <t>TAXA</t>
    </r>
    <r>
      <rPr>
        <sz val="8"/>
        <color rgb="FF000000"/>
        <rFont val="Arial Narrow"/>
        <family val="2"/>
        <charset val="1"/>
      </rPr>
      <t xml:space="preserve"> </t>
    </r>
    <r>
      <rPr>
        <b/>
        <sz val="8"/>
        <color rgb="FF000000"/>
        <rFont val="Arial Narrow"/>
        <family val="2"/>
        <charset val="1"/>
      </rPr>
      <t>DE</t>
    </r>
    <r>
      <rPr>
        <sz val="8"/>
        <color rgb="FF000000"/>
        <rFont val="Arial Narrow"/>
        <family val="2"/>
        <charset val="1"/>
      </rPr>
      <t xml:space="preserve"> </t>
    </r>
    <r>
      <rPr>
        <b/>
        <sz val="8"/>
        <color rgb="FF000000"/>
        <rFont val="Arial Narrow"/>
        <family val="2"/>
        <charset val="1"/>
      </rPr>
      <t>ADMINISTRAÇÃO:</t>
    </r>
    <r>
      <rPr>
        <sz val="8"/>
        <color rgb="FF000000"/>
        <rFont val="Arial Narrow"/>
        <family val="2"/>
        <charset val="1"/>
      </rPr>
      <t xml:space="preserve"> Despesas rateadas em diversos contratos a carteira comercial da contratada para suprir gastos gerais com a manutenção do contrato, tais como: aluguel e condomínio da sede, água, luz, salários dos funcionários da administração, material de expediente, material de limpeza, treinamento/reciclagem de funcionários alocados na execução do contrato, envio de equipamentos para as unidades desta Justiça Eleitoral, bem como vantagens e benefícios previstos em acordos coletivos e não consignados diretamente no Montante "B" da planilha de custos e de formação de preços. Máximo de 10,00%.</t>
    </r>
  </si>
  <si>
    <r>
      <rPr>
        <b/>
        <sz val="8"/>
        <color rgb="FF000000"/>
        <rFont val="Arial Narrow"/>
        <family val="2"/>
        <charset val="1"/>
      </rPr>
      <t>TAXA</t>
    </r>
    <r>
      <rPr>
        <sz val="8"/>
        <color rgb="FF000000"/>
        <rFont val="Arial Narrow"/>
        <family val="2"/>
        <charset val="1"/>
      </rPr>
      <t xml:space="preserve"> </t>
    </r>
    <r>
      <rPr>
        <b/>
        <sz val="8"/>
        <color rgb="FF000000"/>
        <rFont val="Arial Narrow"/>
        <family val="2"/>
        <charset val="1"/>
      </rPr>
      <t>DE</t>
    </r>
    <r>
      <rPr>
        <sz val="8"/>
        <color rgb="FF000000"/>
        <rFont val="Arial Narrow"/>
        <family val="2"/>
        <charset val="1"/>
      </rPr>
      <t xml:space="preserve"> </t>
    </r>
    <r>
      <rPr>
        <b/>
        <sz val="8"/>
        <color rgb="FF000000"/>
        <rFont val="Arial Narrow"/>
        <family val="2"/>
        <charset val="1"/>
      </rPr>
      <t>LUCRO:</t>
    </r>
    <r>
      <rPr>
        <sz val="8"/>
        <color rgb="FF000000"/>
        <rFont val="Arial Narrow"/>
        <family val="2"/>
        <charset val="1"/>
      </rPr>
      <t xml:space="preserve"> Ganho auferido em decorrência da execução do contrato. Máximo de 10,00%. Incide sobre o Montante A, Motante B e Taxa e Administração.</t>
    </r>
  </si>
  <si>
    <r>
      <rPr>
        <b/>
        <sz val="8"/>
        <color rgb="FF000000"/>
        <rFont val="Arial Narrow"/>
        <family val="2"/>
        <charset val="1"/>
      </rPr>
      <t>PIS,</t>
    </r>
    <r>
      <rPr>
        <sz val="8"/>
        <color rgb="FF000000"/>
        <rFont val="Arial Narrow"/>
        <family val="2"/>
        <charset val="1"/>
      </rPr>
      <t xml:space="preserve"> </t>
    </r>
    <r>
      <rPr>
        <b/>
        <sz val="8"/>
        <color rgb="FF000000"/>
        <rFont val="Arial Narrow"/>
        <family val="2"/>
        <charset val="1"/>
      </rPr>
      <t>COFINS</t>
    </r>
    <r>
      <rPr>
        <sz val="8"/>
        <color rgb="FF000000"/>
        <rFont val="Arial Narrow"/>
        <family val="2"/>
        <charset val="1"/>
      </rPr>
      <t xml:space="preserve"> </t>
    </r>
    <r>
      <rPr>
        <b/>
        <sz val="8"/>
        <color rgb="FF000000"/>
        <rFont val="Arial Narrow"/>
        <family val="2"/>
        <charset val="1"/>
      </rPr>
      <t>e</t>
    </r>
    <r>
      <rPr>
        <sz val="8"/>
        <color rgb="FF000000"/>
        <rFont val="Arial Narrow"/>
        <family val="2"/>
        <charset val="1"/>
      </rPr>
      <t xml:space="preserve"> </t>
    </r>
    <r>
      <rPr>
        <b/>
        <sz val="8"/>
        <color rgb="FF000000"/>
        <rFont val="Arial Narrow"/>
        <family val="2"/>
        <charset val="1"/>
      </rPr>
      <t>ISS:</t>
    </r>
    <r>
      <rPr>
        <sz val="8"/>
        <color rgb="FF000000"/>
        <rFont val="Arial Narrow"/>
        <family val="2"/>
        <charset val="1"/>
      </rPr>
      <t xml:space="preserve"> Percentuais de recolhimento de tributos a ser definidos conforme o regime de tributação da empresa (lucro real, lucro presumido ou simples federal).</t>
    </r>
  </si>
  <si>
    <t>LDI =</t>
  </si>
  <si>
    <t>(Montante A + Montante B)</t>
  </si>
  <si>
    <t>x</t>
  </si>
  <si>
    <t>[(1 + taxa de administração) x (1 + taxa de lucro) - 1]</t>
  </si>
  <si>
    <t>(1 - %PIS - %COFINS - %ISS)</t>
  </si>
  <si>
    <r>
      <rPr>
        <b/>
        <sz val="8"/>
        <color rgb="FF000000"/>
        <rFont val="Arial Narrow"/>
        <family val="2"/>
        <charset val="1"/>
      </rPr>
      <t xml:space="preserve">CUSTO MENSAL UNITÁRIO POR TIPO DE PERFIL: </t>
    </r>
    <r>
      <rPr>
        <sz val="8"/>
        <color rgb="FF000000"/>
        <rFont val="Arial Narrow"/>
        <family val="2"/>
        <charset val="1"/>
      </rPr>
      <t>Corresponde ao preço de um perfil profissional que equivale: Montante A + Montante B + LDI</t>
    </r>
  </si>
  <si>
    <r>
      <rPr>
        <b/>
        <sz val="8"/>
        <color rgb="FF000000"/>
        <rFont val="Arial Narrow"/>
        <family val="2"/>
        <charset val="1"/>
      </rPr>
      <t xml:space="preserve">CUSTO MENSAL POR CONJUNTO DE PERFIL: </t>
    </r>
    <r>
      <rPr>
        <sz val="8"/>
        <color rgb="FF000000"/>
        <rFont val="Arial Narrow"/>
        <family val="2"/>
        <charset val="1"/>
      </rPr>
      <t>Corresponde ao custo mensal unitário por tipo de perfil multiplicado pelo número de perfis profissionais alocados.</t>
    </r>
  </si>
  <si>
    <r>
      <rPr>
        <b/>
        <sz val="8"/>
        <color rgb="FF000000"/>
        <rFont val="Arial Narrow"/>
        <family val="2"/>
        <charset val="1"/>
      </rPr>
      <t xml:space="preserve">CUSTO DOS UNIFORMES: </t>
    </r>
    <r>
      <rPr>
        <sz val="9"/>
        <rFont val="Arial Narrow"/>
        <family val="2"/>
        <charset val="1"/>
      </rPr>
      <t>Corresponde ao valor levantado junto ao mercado local.</t>
    </r>
  </si>
  <si>
    <r>
      <rPr>
        <b/>
        <sz val="8"/>
        <color rgb="FF000000"/>
        <rFont val="Arial Narrow"/>
        <family val="2"/>
        <charset val="1"/>
      </rPr>
      <t>VALOR DA FATURA DOS UNIFORMES</t>
    </r>
    <r>
      <rPr>
        <sz val="9"/>
        <rFont val="Arial Narrow"/>
        <family val="2"/>
        <charset val="1"/>
      </rPr>
      <t>: Corresponde ao valor que a contratada receberá após entrega de todos os uniformes (crachás e máscaras de protoeção). Este valor corresponde ao valor de mercado dos uniformes acrescido da LDI multiplicado pelo número de perfis profissionais.</t>
    </r>
  </si>
  <si>
    <r>
      <rPr>
        <b/>
        <sz val="8"/>
        <color rgb="FF000000"/>
        <rFont val="Arial Narrow"/>
        <family val="2"/>
        <charset val="1"/>
      </rPr>
      <t>CONTA VINCULADA:</t>
    </r>
    <r>
      <rPr>
        <sz val="8"/>
        <color rgb="FF000000"/>
        <rFont val="Arial Narrow"/>
        <family val="2"/>
        <charset val="1"/>
      </rPr>
      <t xml:space="preserve"> Valores</t>
    </r>
    <r>
      <rPr>
        <b/>
        <sz val="8"/>
        <color rgb="FF000000"/>
        <rFont val="Arial Narrow"/>
        <family val="2"/>
        <charset val="1"/>
      </rPr>
      <t xml:space="preserve"> </t>
    </r>
    <r>
      <rPr>
        <sz val="8"/>
        <color rgb="FF000000"/>
        <rFont val="Arial Narrow"/>
        <family val="2"/>
        <charset val="1"/>
      </rPr>
      <t>que serão retidos em atendimento à Resolução do CNJ n.º 169/2013.</t>
    </r>
  </si>
  <si>
    <r>
      <rPr>
        <b/>
        <sz val="8"/>
        <color rgb="FF000000"/>
        <rFont val="Arial Narrow"/>
        <family val="2"/>
        <charset val="1"/>
      </rPr>
      <t xml:space="preserve">ASSISTÊNCIA MÉDICA: Previsto na Cáusula Nona do CCT - SINDPD-PI. </t>
    </r>
    <r>
      <rPr>
        <sz val="8"/>
        <color rgb="FF000000"/>
        <rFont val="Arial Narrow"/>
        <family val="2"/>
        <charset val="1"/>
      </rPr>
      <t>Estimamos o valor por faixa etária 44 a 48 anos. Plano com coparticipação do terceirazado.Pesquisa mercado regional</t>
    </r>
  </si>
  <si>
    <r>
      <rPr>
        <b/>
        <sz val="8"/>
        <color rgb="FF000000"/>
        <rFont val="Arial Narrow"/>
        <family val="2"/>
        <charset val="1"/>
      </rPr>
      <t xml:space="preserve">AUXÍLIO ODONTOLÓGICO: Previsto na Cáusula Décima da CCT - SINDPD-PI. </t>
    </r>
    <r>
      <rPr>
        <sz val="8"/>
        <color rgb="FF000000"/>
        <rFont val="Arial Narrow"/>
        <family val="2"/>
        <charset val="1"/>
      </rPr>
      <t>Estimamos, por a negociação ficar a critério da Contratada e operadora de plano de saúde, o valor de R$ 28.221,57 para esta contratação acrescido do LDI.</t>
    </r>
  </si>
  <si>
    <t>ANEXO II</t>
  </si>
  <si>
    <t>ENCARGOS SOCIAIS DE SERVIÇOS TERCEIRIZADOS</t>
  </si>
  <si>
    <t>Enquadramento do contrato de trabalho</t>
  </si>
  <si>
    <t>CLT</t>
  </si>
  <si>
    <t>Regime de tributação</t>
  </si>
  <si>
    <r>
      <rPr>
        <b/>
        <sz val="7"/>
        <color rgb="FF000000"/>
        <rFont val="Arial Narrow"/>
        <family val="2"/>
        <charset val="1"/>
      </rPr>
      <t>SIMPLES</t>
    </r>
    <r>
      <rPr>
        <b/>
        <vertAlign val="superscript"/>
        <sz val="7"/>
        <color rgb="FF000000"/>
        <rFont val="Arial Narrow"/>
        <family val="2"/>
        <charset val="1"/>
      </rPr>
      <t>1</t>
    </r>
  </si>
  <si>
    <t>Item</t>
  </si>
  <si>
    <t>Título</t>
  </si>
  <si>
    <t>Com desoneração</t>
  </si>
  <si>
    <t>Grupo A</t>
  </si>
  <si>
    <t>PREVIDÊNCIA SOCIAL</t>
  </si>
  <si>
    <t>SESI / SESC</t>
  </si>
  <si>
    <t>-</t>
  </si>
  <si>
    <t>SENAI / SENAC</t>
  </si>
  <si>
    <t>INCRA</t>
  </si>
  <si>
    <t>SALÁRIO EDUCAÇÃO</t>
  </si>
  <si>
    <t>F G T S</t>
  </si>
  <si>
    <r>
      <rPr>
        <sz val="7"/>
        <color rgb="FF000000"/>
        <rFont val="Arial Narrow"/>
        <family val="2"/>
        <charset val="1"/>
      </rPr>
      <t xml:space="preserve">R A T  X  F A P </t>
    </r>
    <r>
      <rPr>
        <vertAlign val="superscript"/>
        <sz val="7"/>
        <color rgb="FF000000"/>
        <rFont val="Arial Narrow"/>
        <family val="2"/>
        <charset val="1"/>
      </rPr>
      <t xml:space="preserve">2 </t>
    </r>
  </si>
  <si>
    <t>SEBRAE</t>
  </si>
  <si>
    <t>Grupo B</t>
  </si>
  <si>
    <t>13º SALÁRIO</t>
  </si>
  <si>
    <t>FÉRIAS</t>
  </si>
  <si>
    <t>ABONO DE FÉRIAS</t>
  </si>
  <si>
    <t>AVISO PRÉVIO TRABALHADO</t>
  </si>
  <si>
    <t>AUXÍLIO DOENÇA</t>
  </si>
  <si>
    <t>AUSÊNCIA POR ACIDENTE DO TRABALHO</t>
  </si>
  <si>
    <t>FALTAS ILEGAIS</t>
  </si>
  <si>
    <t>FÉRIAS SOBRE LICENÇA MATERNIDADE</t>
  </si>
  <si>
    <t>LICENÇA PATERNIDADE</t>
  </si>
  <si>
    <t>Grupo C</t>
  </si>
  <si>
    <t>AVISO PRÉVIO INDENIZADO</t>
  </si>
  <si>
    <t>MULTA DO FGTS</t>
  </si>
  <si>
    <t>Grupo D</t>
  </si>
  <si>
    <t>INCIDENCIA DO GRUPO A SOBRE O GRUPO B</t>
  </si>
  <si>
    <t>Grupo E</t>
  </si>
  <si>
    <t>INCIDENCIA DO FGTS SOBRE O AVISO PRÉVIO INDENIZADO</t>
  </si>
  <si>
    <t>TOTAL DOS ENCARGOS (Grupos A+B+C+D)</t>
  </si>
  <si>
    <r>
      <rPr>
        <sz val="7"/>
        <color rgb="FF000000"/>
        <rFont val="Arial Narrow"/>
        <family val="2"/>
        <charset val="1"/>
      </rPr>
      <t xml:space="preserve">TOTAL DAS RETENÇÕES </t>
    </r>
    <r>
      <rPr>
        <vertAlign val="superscript"/>
        <sz val="7"/>
        <color rgb="FF000000"/>
        <rFont val="Arial Narrow"/>
        <family val="2"/>
        <charset val="1"/>
      </rPr>
      <t xml:space="preserve">3 </t>
    </r>
    <r>
      <rPr>
        <sz val="7"/>
        <color rgb="FF000000"/>
        <rFont val="Arial Narrow"/>
        <family val="2"/>
        <charset val="1"/>
      </rPr>
      <t>(13º Salário + Férias + Abono Férias + Incidência A em B +  Multa FGTS)</t>
    </r>
  </si>
  <si>
    <t>Observações:</t>
  </si>
  <si>
    <r>
      <rPr>
        <b/>
        <vertAlign val="superscript"/>
        <sz val="7"/>
        <color rgb="FF000000"/>
        <rFont val="Arial Narrow"/>
        <family val="2"/>
        <charset val="1"/>
      </rPr>
      <t xml:space="preserve">1 </t>
    </r>
    <r>
      <rPr>
        <b/>
        <sz val="7"/>
        <color rgb="FF000000"/>
        <rFont val="Arial Narrow"/>
        <family val="2"/>
        <charset val="1"/>
      </rPr>
      <t>Apenas empresas de terceirização de Limpeza, Conservação ou Vigilância, conforme Anexo IV da LCP 123-2006, podem ser enquadradas no Simples. Conforme entendimento da Receita Federal (solução de consulta interna nº 8 / 2010), deve-se pagar o FAP X SAT nas empresas enquadradas no Anexo IV do Simples.</t>
    </r>
  </si>
  <si>
    <r>
      <rPr>
        <b/>
        <vertAlign val="superscript"/>
        <sz val="7"/>
        <color rgb="FF000000"/>
        <rFont val="Arial Narrow"/>
        <family val="2"/>
        <charset val="1"/>
      </rPr>
      <t>2</t>
    </r>
    <r>
      <rPr>
        <b/>
        <sz val="7"/>
        <color rgb="FF000000"/>
        <rFont val="Arial Narrow"/>
        <family val="2"/>
        <charset val="1"/>
      </rPr>
      <t xml:space="preserve"> A tabela está calculada para RAT X FAP de 6% como valor máximo. A proposta da empresa deve contar o valor efetivamente pago. </t>
    </r>
  </si>
  <si>
    <r>
      <rPr>
        <b/>
        <vertAlign val="superscript"/>
        <sz val="7"/>
        <color rgb="FF000000"/>
        <rFont val="Arial Narrow"/>
        <family val="2"/>
        <charset val="1"/>
      </rPr>
      <t>3</t>
    </r>
    <r>
      <rPr>
        <b/>
        <sz val="7"/>
        <color rgb="FF000000"/>
        <rFont val="Arial Narrow"/>
        <family val="2"/>
        <charset val="1"/>
      </rPr>
      <t xml:space="preserve"> Ao final da última prorrogação devem ser pagos 23,33% (7/30 x 100) da folha de pagamento a título de Aviso Prévio Trabalhado do Término do Contrato, se ocorrer o desembolso.</t>
    </r>
  </si>
  <si>
    <t>Item 1 20%, conforme art. 22, inciso I, da Lei 8.212/91.</t>
  </si>
  <si>
    <t>Item 2 1,5%, conforme art. 30 da Lei nº 8.036/90.</t>
  </si>
  <si>
    <t>Item 3 1%, conforme Decreto-Lei nº 2.318/86.</t>
  </si>
  <si>
    <t>Item 4 0,20%, conforme art. 1º e 2º do Decreto-Lei nº 1.146/70.</t>
  </si>
  <si>
    <t>Item 5 2,5%, conforme art. 15, da Lei nº 9.424/96; do art. 2º do Decreto nº 3.142/99; e art. 212, § 5º da CF.</t>
  </si>
  <si>
    <t>Item 6 8%, conforme Lei Complementar 110/2001. O tributo está previsto no art. 7º, Inciso III, da Constituição Federal, tendo sido regulamentado pela Lei nº 8.030/90, art. 15.</t>
  </si>
  <si>
    <t>Item 7 Entre 0,5 a 6%, conforme artigo 22, inciso II, da Lei nº 8.212/91, decreto 3048/1999 e 6957/2009.</t>
  </si>
  <si>
    <t>Item 8 0,6%, conforme Lei nº 8.029/90.</t>
  </si>
  <si>
    <t>Item 9 8,33% conforme Lei nº 4.090, de 13 de julho de 1962. Calculou-se 1/12 (um 13ro salário devido a cada 12 meses trabalhados).</t>
  </si>
  <si>
    <t>Item 10 8,333% conforme art.129 e o inciso I, artigo 130, do Decreto-Lei nº 5.452/43 - CLT. Calculou-se um mês de férias a cada 11 meses (1/12).</t>
  </si>
  <si>
    <t>Item 11 2,77% conforme art. 7º, inciso XVII da CF88. 1/3 das férias.</t>
  </si>
  <si>
    <t>Item 12 1,66% conforme art. 131, inciso III, da CLT. Estimativa de 5,96/30/12 = 1,66% conforme Acórdão 1753/2008 – Plenário TCU.</t>
  </si>
  <si>
    <t>Item 13 Taxa de natalidade de 1,44% em 2010 (IBGE), 10% das funcionárias em período fértil, 6 meses por ano: 1,44% x 10%  x 6/12 = 0,07%</t>
  </si>
  <si>
    <t>Item 14 0,02% conforme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 Dessa forma a provisão para este item corresponde a :((5/30)/12) x 0,015 x 100 = 0,02%.</t>
  </si>
  <si>
    <t>Item 15 0,82% conforme arts. 473 e 83 da CLT . Considerando 2,96 por ano:  2,96 / 30 / 12 = 0,82%</t>
  </si>
  <si>
    <t>Item 16 0,03% conforme art.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Assim a provisão corresponde a: ((15/30)/12) x 0,78 = 0,03%.</t>
  </si>
  <si>
    <t>Item 17 0,42% conforme § 1º do art. 487 da CLT. De acordo com levantamento efetuado em diversos contratos, cerca de 5% do pessoal é demitido pelo empregador, antes do término do contrato de trabalho. Cálculo ((1/12)x 5)  =0,42%</t>
  </si>
  <si>
    <t>Item 18 0,4% conforme art. 488 da CLT. Cerca de 2% do pessoal é demitido nessa situação. Logo a provisão representa: ((7/30)/12)x2= 0,04%.</t>
  </si>
  <si>
    <t>Item 19 0,08% conforme art. 9º da Lei nº 7.238/84. Estimativa de 1% de empregados. (1/12) x 1 = 0,08%</t>
  </si>
  <si>
    <t>Item 20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+ 1/11 + 1/11 + 1/3 * 1/11) = 4,36%.</t>
  </si>
  <si>
    <t>Item 21 Grupo A x Grupo B</t>
  </si>
  <si>
    <t>Item 22 Grupo A X AVISO PRÉVIO INDENIZADO</t>
  </si>
  <si>
    <t>ANEXO III</t>
  </si>
  <si>
    <t>CRACHÁ PARA IDENTIFICAÇÃO FUCIONAL</t>
  </si>
  <si>
    <t>Ordem</t>
  </si>
  <si>
    <t>Descrição</t>
  </si>
  <si>
    <t>Quantidade</t>
  </si>
  <si>
    <t>Preço unitário R$</t>
  </si>
  <si>
    <t>Custo total R$</t>
  </si>
  <si>
    <t>Máscaras de tecido de tripla camada, devidamente acondicionadas em saco de plástico, com as seguintes especificações , " produto manufaturado deverá ter três camadas: uma camada de tecido não impermeável na parte frontal, tecido respirável no meio e um tecido de algodão na parte em contato com a superfície do rosto, bem como estar de acordo com as especificações definidas pela Associação Brasileira de Normas Técnicas Prática no documento ABNT PR 1002: Máscaras de proteção respiratória para uso não profissional: Guia de requisitos básicos para métodos de ensaio, fabricação e uso. ABNT, 2020</t>
  </si>
  <si>
    <t>Crachá em PVC Branco 0,5mm/Tamanho Final: 5,4×8,5cm /Tam. com Sangra: 6,0×9,1cm /Com presilha metálica cromada/Acabamento: Cantos Arredondados e furo.</t>
  </si>
  <si>
    <t>TOTAL</t>
  </si>
  <si>
    <t>ANEXO IV</t>
  </si>
  <si>
    <t>CÁLCULO MENSAL DA CONTA-DEPÓSITO VINCULADA/BLOQUEADA PARA MOVIMENTAÇÃO</t>
  </si>
  <si>
    <t>(Art. 4º da Resolução CNJ N.º 169/2013, alterada pela Res. CNJ n.º 183/2013)</t>
  </si>
  <si>
    <t>% Encargos Sociais</t>
  </si>
  <si>
    <t>Valor - R$</t>
  </si>
  <si>
    <t>Férias</t>
  </si>
  <si>
    <t>1/3 constitucional</t>
  </si>
  <si>
    <t>13º salário</t>
  </si>
  <si>
    <t>Multa FGTS</t>
  </si>
  <si>
    <t>Incidência do INSS e FGTS sobre</t>
  </si>
  <si>
    <t>Férias*</t>
  </si>
  <si>
    <t>1/3 férias*</t>
  </si>
  <si>
    <t>13º salário*</t>
  </si>
  <si>
    <t>Valor unitário por perfil profissional</t>
  </si>
  <si>
    <t>Quantidade de perfis profissionais</t>
  </si>
  <si>
    <t>TOTAL A DEPOSITAR  POR TIPO DE PERFIL - R$</t>
  </si>
  <si>
    <t>TOTAL A DEPOSITAR  R$</t>
  </si>
  <si>
    <t>PERCENTUAL SOBRE O VALOR DA MÃO DE OBRA MENSAL - %</t>
  </si>
  <si>
    <t>*A proponente poderá altarar o vícunlo desta célula em relação ao Encaargos Sociais visando ajustar para ao regime de tributação a que pertence, bem como ajustar, se for o caso ao Simples.</t>
  </si>
  <si>
    <t>ANEXO V</t>
  </si>
  <si>
    <t>ANEXO VI</t>
  </si>
  <si>
    <t>DETALHAMENTO DA REMUNERAÇÃO MENSAL DOS TERCEIRIZADOS</t>
  </si>
  <si>
    <t>MÊS:</t>
  </si>
  <si>
    <t>NOME DO TERCEIRIZADO
(em ordem alfabética)</t>
  </si>
  <si>
    <t>UNIDADE DE LOTAÇÃO</t>
  </si>
  <si>
    <t>DATA DA ADMISSÃO</t>
  </si>
  <si>
    <t>DATA DO AFASTAMENTO</t>
  </si>
  <si>
    <t>PROVENTOS  - R$</t>
  </si>
  <si>
    <t>FGTS</t>
  </si>
  <si>
    <t>Salário</t>
  </si>
  <si>
    <t>Diferença de salário</t>
  </si>
  <si>
    <t>Vale alimentação</t>
  </si>
  <si>
    <t>Salário família</t>
  </si>
  <si>
    <t>Outros (especificar)</t>
  </si>
  <si>
    <t>TOTAIS</t>
  </si>
  <si>
    <t>RELAÇÃO MENSAL DOS TERCEIRIZADOS</t>
  </si>
  <si>
    <t>DESCONTOS – R$</t>
  </si>
  <si>
    <t>INSS</t>
  </si>
  <si>
    <t>IRRF</t>
  </si>
  <si>
    <t>Pagto indevido vale alimentação</t>
  </si>
  <si>
    <t>Pagamento indevido Auxílio transporte</t>
  </si>
  <si>
    <t>Pagto indevido salário família</t>
  </si>
  <si>
    <t>ANEXO VII</t>
  </si>
  <si>
    <t>(NOME DA EMPRESA)</t>
  </si>
  <si>
    <t>(CNPJ DA CONTRATADA)</t>
  </si>
  <si>
    <t>(IDENTIFICAÇÃO DO CONTRATO)</t>
  </si>
  <si>
    <t>DADOS BANCÁRIOS DOS COLABORADORES</t>
  </si>
  <si>
    <t>NOME DO PROFISSIONAL</t>
  </si>
  <si>
    <t>CPF</t>
  </si>
  <si>
    <t>NOME DO BANCO</t>
  </si>
  <si>
    <t>Nº DO BANCO</t>
  </si>
  <si>
    <t>CONTA</t>
  </si>
  <si>
    <t>OPERAÇÃO</t>
  </si>
  <si>
    <t>ANEXO VIII</t>
  </si>
  <si>
    <t>MINUTA DE AUTORIZAÇÃO PARA DESCONTO NA FATURA E O PAGAMENTO DIRETO DOS SALÁRIOS E DEMAIS VERBAS TRABALHISTAS AOS TRABALHADORES, QUANDO HOUVER FALHA NO CUMPRIMENTO DESSAS OBRIGAÇÕES POR PARTE DA CONTRATADA, ATÉ O MOMENTO DA REGULARIZAÇÃO, SEM PREJUÍZO DAS SANÇÕES CABÍVEIS.</t>
  </si>
  <si>
    <t>Contrato TRE nº xxx/2021</t>
  </si>
  <si>
    <t>___________________________________(NOME DA CONTRATADA), _________________(CNPJ),_______________________________(SEDE), representada pelo Sr.__________________(NOME),________________________________(CARTEIRA DE IDENTIDADENº)___________(ÓRGÃO/EXPEDIDOR),______________________________ (Nº CPF),________________________(REPRESENTAÇÃO: PROCURADOR/DIRETOR; SÓCIO ADMINISTRADOR, ETC),</t>
  </si>
  <si>
    <r>
      <rPr>
        <b/>
        <sz val="9"/>
        <color rgb="FF000000"/>
        <rFont val="Arial"/>
        <family val="2"/>
        <charset val="1"/>
      </rPr>
      <t xml:space="preserve">AUTORIZA </t>
    </r>
    <r>
      <rPr>
        <sz val="9"/>
        <color rgb="FF000000"/>
        <rFont val="Arial"/>
        <family val="2"/>
        <charset val="1"/>
      </rPr>
      <t>o CONTRATANTE –- TRIBUNAL REGIONAL ELEITORAL DO PIAUÍ</t>
    </r>
    <r>
      <rPr>
        <b/>
        <sz val="9"/>
        <color rgb="FF000000"/>
        <rFont val="Arial"/>
        <family val="2"/>
        <charset val="1"/>
      </rPr>
      <t xml:space="preserve"> - </t>
    </r>
    <r>
      <rPr>
        <sz val="9"/>
        <color rgb="FF000000"/>
        <rFont val="Arial"/>
        <family val="2"/>
        <charset val="1"/>
      </rPr>
      <t xml:space="preserve">TRE-PI, inscrito no CNPJ/MF sob o nº 05.957.363/0001-33, com sede na Praça Desembargador Edgar Nogueira, s/n, Centro Cívico, Cabral, na cidade de Teresina - PI, </t>
    </r>
    <r>
      <rPr>
        <b/>
        <sz val="9"/>
        <color rgb="FF000000"/>
        <rFont val="Arial"/>
        <family val="2"/>
        <charset val="1"/>
      </rPr>
      <t>a descontar na fatura e realizar o pagamento direto dos salários e demais verbas trabalhistas aos trabalhadores, quando houver falha no cumprimento dessas obrigações por parte da CONTRATADA, até o momento da regularização e sem prejuízo das sanções cabíveis, relativamente ao contrato nº______ , PREGÃO ELETRÔNICO Nº XXX/2021, Processo SEI nº XXX/2021.</t>
    </r>
  </si>
  <si>
    <r>
      <rPr>
        <sz val="9"/>
        <color rgb="FF000000"/>
        <rFont val="Arial"/>
        <family val="2"/>
        <charset val="1"/>
      </rPr>
      <t xml:space="preserve">Afirma, ainda, esta CONTRATADA, que fornecerá, dentro do prazo máximo de 5 (cinco) dias úteis após a celebração da contratação desses serviços, todos os dados necessários ao CONTRATANTE para que essa possa viabilizar os depósitos aqui mencionados, tais como nome dos bancos e seus números, agências, nº das contas correntes e vinculadas dos seus trabalhadores, seus nomes, CPF e demais dados necessários para essa finalidade, por meio do preenchimento e encaminhamento ao CONTRATANTE do </t>
    </r>
    <r>
      <rPr>
        <b/>
        <sz val="9"/>
        <color rgb="FF000000"/>
        <rFont val="Arial"/>
        <family val="2"/>
        <charset val="1"/>
      </rPr>
      <t>Anexos VI e  VII no prazo acima e mensalmente.</t>
    </r>
  </si>
  <si>
    <r>
      <rPr>
        <sz val="9"/>
        <color rgb="FF000000"/>
        <rFont val="Arial"/>
        <family val="2"/>
        <charset val="1"/>
      </rPr>
      <t xml:space="preserve">Afirma finalmente que manterá o CONTRATANTE informado de qualquer alteração nos dados bancários de seus funcionários que prestam serviços ao CONTRATANTE fazendo uso do </t>
    </r>
    <r>
      <rPr>
        <b/>
        <sz val="9"/>
        <color rgb="FF000000"/>
        <rFont val="Arial"/>
        <family val="2"/>
        <charset val="1"/>
      </rPr>
      <t xml:space="preserve">Anexo VII </t>
    </r>
    <r>
      <rPr>
        <sz val="9"/>
        <color rgb="FF000000"/>
        <rFont val="Arial"/>
        <family val="2"/>
        <charset val="1"/>
      </rPr>
      <t>deste pacto.</t>
    </r>
  </si>
  <si>
    <t>(LOCAL E DATA)</t>
  </si>
  <si>
    <t>(NOME E QUALIFICAÇÃO DO REPRESENTANTE DA CONTRATADA)</t>
  </si>
  <si>
    <t>ANEXO IX</t>
  </si>
  <si>
    <t>TRIBUNAL REGIONAL ELEITORAL DO PIAUÍ</t>
  </si>
  <si>
    <t>PORTARIA Nº xxx/2021</t>
  </si>
  <si>
    <t>Institui a Comissão de Gestão e Fiscalização do Contrato TRE-PI nº 0XX/2021, referente a prestação dos serviços técnicos especializados na área de Tecnologia da Informação, relacionados a suporte à rede, banco de dados e suporte técnico.</t>
  </si>
  <si>
    <t xml:space="preserve"> </t>
  </si>
  <si>
    <t>O Presidente do Tribunal Regional Eleitoral do Piauí, no uso de suas atribuições legais e regimentais,</t>
  </si>
  <si>
    <t>Considerando a necessidade de se buscar nas execuções contratuais a concreção e realização dos princípios da economicidade, eficiência e eficácia administrativas;</t>
  </si>
  <si>
    <t>Considerando que a execução do contrato deverá ser acompanhada e fiscalizada por um representante da Administração especialmente designado para tal finalidade, conforme disposto no art. 58, inciso III, e arts. 66 e 67, todos da Lei nº 8.666, de 21 de junho de 1993 (Lei Geral das Licitações e Contratações);</t>
  </si>
  <si>
    <t>Considerando que cabe à Administração Superior deste Tribunal a competência para designar servidor para acompanhar e fiscalizar a execução de contratos, nos termos do art. 2º da Resolução TRE/PI nº 146/2008;</t>
  </si>
  <si>
    <t>Considerando o disposto na Resolução TSE nº 23.234/2010, na Instrução Normativa nº 05/2017 SLTI/MPOG, no Acórdão nº 1214/2013-TCU/Plenário, nas recomendações contidas no Relatório de Auditoria da COCIN/TRE-PI, expostas no PAD nº 001122/2016 e na decisão da Presidência deste Tribunal (PAD nº 1269/2016),</t>
  </si>
  <si>
    <t>RESOLVE:</t>
  </si>
  <si>
    <t>Art. 1° Instituir a Comissão de Gestão do Contrato TRE-PI nº 0XX/2021, que trata da prestação dos serviços técnicos especializados na área de Tecnologia da Informação, abrangendo atividades relacionadas a suporte à rede, banco de dados e de suporte técnico remoto e presencial aos usuários de soluções de tecnologia da informação, cuja composição e atribuições se darão nos termos e na forma dos Anexos I e II desta Portaria.</t>
  </si>
  <si>
    <t>Art. 2° As atribuições de gestão e fiscalização, tanto dos titulares como dos substitutos eventuais, deverão recair em servidores lotados na unidade interessada pelo serviço.</t>
  </si>
  <si>
    <t>Art. 3º Os casos omissos serão apreciados e resolvidos pela Secretaria de Administração, Orçamento e Finanças deste Tribunal.</t>
  </si>
  <si>
    <t>Art. 4º Esta Portaria entra em vigor na data de sua publicação.</t>
  </si>
  <si>
    <t>Teresina (PI), XX de _____________ de 2021.</t>
  </si>
  <si>
    <t>Des. JOSÉ JAMES GOMES PEREIRA</t>
  </si>
  <si>
    <t>Presidente do TRE/PI</t>
  </si>
  <si>
    <t>COMPOSIÇÃO</t>
  </si>
  <si>
    <t>NADJA MARCELA MELO SILVA SANTIAGO, matrícula TRE/PI nº 166, lotada no Gabinete da Coordenadoria de Suporte Técnico - GABCOSUT, como Presidente da Comissão de Gestão e, nos seus impedimentos legais, assumirá o Secretário da Comissão, na qualidade de substituto eventual.</t>
  </si>
  <si>
    <t>ANTÔNIO MANOEL SILVEIRA DE SOUSA, matrícula TRE/PI nº 585, lotado no Gabinete da Coordenação de Desenvolvimento e Infraestrutura – CODIN, como Secretário da Comissão ou substituto do Presidente da Comissão.</t>
  </si>
  <si>
    <t>FISCAIS TÉCNICOS:</t>
  </si>
  <si>
    <t>CARLOS ALBERTO RIBEIRO DO NASCIMENTO JUNIOR, matrícula TRE/PI nº 580, como fiscal titular, e o servidor PAULO DAS NEVES E SILVA JUNIOR, matrícula TRE/PI nº 584, como seu substituto, ambos lotados na Seção de Infraestrutura - SEINF, para a fiscalização técnica dos serviços de DBA e Administração de Redes.</t>
  </si>
  <si>
    <t>MARCIO IGO CARVALHO RIBEIRO GONÇALVES, matrícula TRE/PI nº 574, como fiscal titular, e a servidora MARIA DO SOCORRO GUILHERME DE CARVALHO, matrícula TRE/PI nº 177, como sua substituta, ambos lotados na Seção de Apoio ao Usuário – SEAU, para a fiscalização técnica dos serviços de Suporte Técnico e Atendentes da Central de Serviços de TI;</t>
  </si>
  <si>
    <t>FISCAL FINANCEIRO - o servidor HAROLDO PIRES REBELO, matrícula TRE/PI nº 408, como fiscal, e o servidor WALLERY GISCAR DESTEN ALVES DA COSTA RAPOSO, matrícula TRE/PI nº 453, como seu substituto, ambos lotados na COOF - Coordenadoria de Orçamento e Finanças, para fiscalização financeira do contrato.</t>
  </si>
  <si>
    <t>FISCAL DA GARANTIA DO CONTRATO - a servidora JOZIELE COIMBRA BORGES, matrícula TRE/PI nº 999988, como fiscal, e VIVIANNE FURTADO DE CARVALHO SILVA, matrícula TRE/PI nº 462, como sua substituta, ambas lotadas na COCONP - Coordenadoria de Contratações e patrimônio, para fiscalização da garantia contratual.</t>
  </si>
  <si>
    <t>FISCAL DA CONTA VINCULADA - o servidor RAIMUNDO NONATO GONÇALVES JÚNIOR, matrícula TRE/PI nº 474, como fiscal e o servidor PAULO SÉRGIO MAGALHÃES, matrícula TRE/PI nº 95, como seu substituto, ambos lotados no GABSAOF-Gabinete as Secretaria de Administração, Orçamento e Finanças, para fiscalização da conta vinculada.</t>
  </si>
  <si>
    <t>ATRIBUIÇÕES</t>
  </si>
  <si>
    <t>FUNÇÕES ATRIBUÍDAS AO PRESIDENTE</t>
  </si>
  <si>
    <t>a) Coordenar e acompanhar toda a execução do contrato, verificando a prestação dos serviços e a alocação dos recursos humanos e materiais necessários, de forma a assegurar o cumprimento do contrato, consolidando as informações repassadas pelo fiscal financeiro, da garantia contratual, da conta vinculada e fiscais técnicos do contrato;</t>
  </si>
  <si>
    <t>b) Convocar o preposto da CONTRATADA a comparecer à unidade vínculo do contrato, após a assinatura de contrato, para realizar a reunião de esclarecimento das obrigações contratuais, devidamente registrada em Ata, em que estejam presentes o gestor do contrato, os fiscais financeiros, da garantia contratual, conta vinculada e fiscal técnico do contrato (quando possível). Deverá ser estabelecido, ainda, cronograma de reuniões periódicas para garantir a qualidade da execução do contrato e os respectivos resultados, conforme disposto no art. 30 da Resolução TSE nº 23.234/2010;</t>
  </si>
  <si>
    <t>c) Comunicar, formalmente, a Secretaria de Administração Orçamento e Finanças o descumprimento total ou parcial, por parte da contratada, das responsabilidades assumidas em contrato, indicando o dispositivo descumprido e sugerindo as medidas julgadas necessárias à regularização das faltas observadas;</t>
  </si>
  <si>
    <t>d) Atestar a prestação dos serviços para os fins de pagamento da fatura mensal encaminhada pela CONTRATADA, consubstanciada nos atestes das Fiscalizações da contratação, quando estabelecido;</t>
  </si>
  <si>
    <t>e) Informar à Fiscalização Financeira, possíveis abatimentos no valor da fatura mensal, quando do ateste da Nota Fiscal/Fatura, por meio de informação da glosa do valor divergente, devidamente autorizado pela contratada;</t>
  </si>
  <si>
    <t>f) Solicitar ao Secretário de Administração, Orçamento e Finanças a retenção de pagamentos devidos em valores correspondentes às obrigações trabalhistas inadimplidas pela contratada, incluindo salários e demais verbas trabalhistas, previdência social e FGTS, concernentes aos empregados dedicados à execução do contrato, conforme disposto no Acórdão 1214/2013-Plenário -TCU e no Acórdão 3301/2015-Plenário - TCU;</t>
  </si>
  <si>
    <t>g) Encaminhar documentos da Contratada, devidamente atestados, a Coordenadoria de Orçamento e Finanças para realização de pagamentos de salários e demais verbas trabalhistas, diretamente pelo TRE-PI, aos empregados da contratada, bem assim o recolhimento das contribuições previdenciárias e do FGTS, quando estes não forem adimplidos; aprovisionamento, em conta vinculada, os valores relativos a férias, décimo terceiro e multa sobre o FGTS, conforme disposto no Acórdão 1214/2013-Plenário -TCU e no Acórdão 3301/2015-Plenário -TCU;</t>
  </si>
  <si>
    <t>h) Comunicar à contratada os pagamentos efetuados aos seus empregados diretamente pelo TRE-PI;</t>
  </si>
  <si>
    <t>i) Acompanhar a execução financeira do contrato, verificando a iminência de falta de recursos financeiros para adimplir o pacto;</t>
  </si>
  <si>
    <t>j) Encaminhar documentação comprobatória de penalizações ou multas administrativas para os setores responsáveis e solicitar providências;</t>
  </si>
  <si>
    <t>k) Solicitar ao Secretário de Administração, Orçamento e Finanças a autorização para depositar os valores retidos cautelarmente junto à Justiça do Trabalho, com o objetivo de serem utilizados exclusivamente no pagamento dos salários e das demais verbas trabalhistas, bem como das contribuições sociais e FGTS, quando não for possível a realização desses pagamentos pela própria Administração, dentre outras razões, por falta da documentação pertinente, tais como folha de pagamento, rescisões dos contratos e guias de recolhimento, conforme disposto no Acórdão 1214/2013-Plenário -TCU e no Acórdão 3301/2015Plenário - TCU;</t>
  </si>
  <si>
    <t>l) Autuar e instruir, mediante autorização, procedimento administrativo para tratar de vigência contratual, repactuações, reajustes, prorrogações, pagamento direto pelo TRE-PI, retenções de pagamentos devidos em razão de obrigações trabalhistas inadimplidas pela contratada e para apuração de irregularidade por descumprimento total ou parcial do pacto, bem como para as demais situações ligadas à execução contratual;</t>
  </si>
  <si>
    <t>m) Solicitar, por amostragem, aos empregados, que verifiquem se as contribuições da previdência e do FGTS estão ou não sendo recolhidas em seus nomes;</t>
  </si>
  <si>
    <t>n) Solicitar, por amostragem, da contratada, a apresentação do extrato da conta do INSS e do FGTS de qualquer empregado, cópia da folha de pagamento analítica de qualquer mês da prestação dos serviços, em que conste como tomadora a Contratante, cópia do contracheque assinado pelo empregado relativo ao mês escolhido, cópia de recibo de depósito bancário, comprovantes de entrega de benefícios suplementares (vale-transporte, vale-alimentação, entre outros) a que estiver obrigada por força de Lei ou de convenção ou acordo coletivo de trabalho, relativos a qualquer mês da prestação dos serviços e de qualquer empregado;</t>
  </si>
  <si>
    <t>o) Solicitar à CONTRATADA, o pagamento dos serviços extraordinários dos terceirizados disponibilizados ao TRE/PI, anexando a tal solicitação, a respectiva autorização para prestação de serviços em horário suplementar expedida pelo(a) Secretário(a) de Administração, Orçamento e Finanças, acompanhada da lista de frequência do(s) terceirizado(s), bem como da planilha demonstrativa das horas extras trabalhadas;</t>
  </si>
  <si>
    <t>p) Atestar o pagamento da prestação dos serviços extraordinários realizados pelos terceirizados, por meio de Nota Fiscal/Fatura encaminhada pela CONTRATADA;</t>
  </si>
  <si>
    <t>q) Verificar o cumprimento das obrigações trabalhistas e sociais quando da extinção ou rescisão do contrato, compreendendo a análise dos seguintes documentos:</t>
  </si>
  <si>
    <t>I. Termos de rescisão dos contratos de trabalho dos prestadores de serviço, devidamente homologados, quando exigível pelo sindicato da categoria;</t>
  </si>
  <si>
    <t>II. Guias de recolhimento da contribuição previdenciária e do FGTS, referentes às rescisões contratuais;</t>
  </si>
  <si>
    <t>III. Extratos dos depósitos efetuados nas contas vinculadas individuais do FGTS de cada empregado dispensado, se houver;</t>
  </si>
  <si>
    <t>IV. Exames médicos demissionais dos funcionários dispensados.</t>
  </si>
  <si>
    <t>r) Manter atualizado o processo de execução do contrato, com as informações de ocorrências da execução do contrato;</t>
  </si>
  <si>
    <t>s) Manifestar-se, formalmente, sobre aditivos e prorrogações do contrato;</t>
  </si>
  <si>
    <t>t) Cumprir e fazer cumprir nesta contratação, as determinações insertas na Resolução TRE-PI nº 146/2008 e Resolução TSE nº 23.234/2010;</t>
  </si>
  <si>
    <t>u) Registrar em livro e/ou arquivo digital as ocorrências encaminhadas pela fiscalização e da própria gestão, a fim de que se tenha o histórico de falhas porventura cometidas pela CONTRATADA e as providências da gestão e fiscalização do pacto para o saneamento das mesmas.</t>
  </si>
  <si>
    <t>FUNÇÕES ATRIBUÍDAS AO FISCAL TÉCNICO DO CONTRATO</t>
  </si>
  <si>
    <t>a) Fazer-se presente no local da execução do contrato;</t>
  </si>
  <si>
    <t>b) Determinar as datas e os horários para realização das manutenções, em acordo com a área demandante, prevendo o mínimo de impacto nas atividades dos usuários.</t>
  </si>
  <si>
    <t>c) Acompanhar e fiscalizar a execução dos serviços e anotar em registro próprio - Livro e/ou arquivo digital, todas as ocorrências relacionadas com a execução, sob os aspectos quantitativos e qualitativos, comunicando as ocorrências de quaisquer fatos que exijam medidas corretivas por parte da CONTRATADA ao Gestor/Presidente da Comissão de Gestão;</t>
  </si>
  <si>
    <t>d) Consolidar mensalmente, emitir e encaminhar os Relatórios de Serviços após recebimento dos relatórios emitidos pelos Demandantes;</t>
  </si>
  <si>
    <t>e) Analisar e verificar se o Nível Mínimo de Serviço contratado foi alcançado e propor aplicação dos redutores estipuladas para cada caso;</t>
  </si>
  <si>
    <t>f) Encaminhar os Relatórios de Serviços consolidados ao Gestor até o 2º (segundo) dia útil subsequente ao mês de referência;</t>
  </si>
  <si>
    <t>g) Auxiliar a gestão contratual na fiscalização da execução do pacto;</t>
  </si>
  <si>
    <t>h) Dirigir-se ao preposto da contratada para resolver qualquer problema a execução do objeto, comunicando o fato a Comissão/Gestão do contrato em caso de não cumprimento, o qual deverá determinar, por escrito e com prazo para cumprimento, o que for necessário para a regularização das falhas ou fatos observados;</t>
  </si>
  <si>
    <t>i) Exigir da contratada o uso de uniforme e crachá pelos seus funcionários e, em caso de não atendimento, repassar a Comissão/Gestão do contrato o seu descumprimento;</t>
  </si>
  <si>
    <t>j) Exigir da contratada a fiel observância quanto a seus funcionários, das Normas Regulamentadoras do MTE, referentes ao uso de equipamentos de proteção individual, cientificando a contratada de sua responsabilidade pela segurança do trabalho de seus funcionários, atos por eles praticados e por eventuais danos pessoais, materiais ou prejuízos causados a terceiros, durante a prestação dos serviços;</t>
  </si>
  <si>
    <t>k) Fiscalizar o cumprimento dos regulamentos internos do TRE-PI, bem como o cumprimento das normas e dos procedimentos de segurança estabelecidos em contrato;</t>
  </si>
  <si>
    <t>l) Comunicar ao Presidente da Comissão Gestora, sempre que necessário, quando observar qualquer descumprimento na execução do contrato;</t>
  </si>
  <si>
    <t>m) Verificar a adequação da prestação do serviço com base no Acordo de Níveis de Serviço (ANS), quando houver, previamente definido no ato convocatório e pactuado pelas partes;</t>
  </si>
  <si>
    <t>n) Solicitar ao Secretário de Administração, Orçamento e Finanças, com antecedência mínima de 24 (vinte e quatro) horas, autorização para prestação de serviços extraordinários, no tocante aos serviços dos terceirizados que estão sob sua fiscalização, indicando o dispositivo contratual que autoriza a prestação de serviço em horário suplementar. Referida solicitação será acompanhada de escala com a programação detalhada do labor extraordinário, constando a indicação do(s) terceirizado(s) que prestará(ão) o(s) serviço(s), cronograma de execução, previsão de horas a serem laboradas e informação sobre o montante da despesa total referente ao labor extraordinário;</t>
  </si>
  <si>
    <t>o) Encaminhar, quando solicitado, atestado de prestação dos serviços para a fiscalização financeira, com cópia para a Gestão do Contrato;</t>
  </si>
  <si>
    <t>p) Atuar como preposto em eventuais demandas trabalhistas;</t>
  </si>
  <si>
    <t>q) Comunicar ao Presidente da Comissão de Gestão sobre a necessidade de glosas que porventura decorram de ausência de profissionais ao local de trabalho sem a substituição devida, bem como pela ausência de entrega de material, quando for o caso, na quantidade e com a qualidade contratada;</t>
  </si>
  <si>
    <t>r) Verificar o efetivo cumprimento, mensalmente ou a qualquer tempo, por parte da contratada, em relação à jornada de trabalho dos profissionais disponibilizados a esta Justiça Eleitoral, por meio da análise da assiduidade, pontualidade e ocorrências havidas de seu pessoal através da verificação da folha de registro de ponto digitalizado.</t>
  </si>
  <si>
    <t>s) Observar as determinações insertas na Resolução TRE/PI n.º 146/2008 e o disposto na Seção IX, Capítulo III da Resolução TSE 23.234/2010;</t>
  </si>
  <si>
    <t>t) Apresentar críticas e propor sugestões que visem tornar a fiscalização efetiva e aprimorar a agilização dos trabalhos de fiscalização, tornando-os mais eficazes, propondo medidas regularizadoras;</t>
  </si>
  <si>
    <t>u) Observar rigorosamente os princípios legais e éticos em todos os atos inerentes às suas atribuições, agindo com transparência no desempenho de suas atividades;</t>
  </si>
  <si>
    <t>FUNÇÕES ATRIBUÍDAS AO FISCAL FINANCEIRO</t>
  </si>
  <si>
    <t>a) Exigir da CONTRATADA, sempre que necessário, a apresentação de documentos que comprovem a validação e manutenção de todas as condições de habilitação e qualificação previstas no ato convocatório.</t>
  </si>
  <si>
    <t>b) Verificar o pagamento de salários, diárias, férias, 13º salário, salário-família, vale-transporte, auxílio-alimentação e demais verbas devidas ao terceirizado, atestando se os valores correspondem aos serviços prestados no mês anterior;</t>
  </si>
  <si>
    <t>c) Verificar o recolhimento de todos os tributos e outras verbas decorrentes da contratação, inclusive, os valores na conta-depósito vinculada, atestando a sua regularidade;</t>
  </si>
  <si>
    <t>d) Exigir a Certidão Negativa de Débito (CND), junto ao INSS, a Certidão Negativa de Débitos de Tributos e Contribuições Federais, o Certificado de Regularidade do FGTS (CRF) e a Certidão Negativa de Débitos Trabalhistas (CNDT), caso esses documentos não estejam regularizados no SICAF;</t>
  </si>
  <si>
    <t>e) Conferir os dados da Nota Fiscal, a fim de verificar se há divergência com relação ao tipo de serviço prestado, erro ou rasura, adotando as medidas necessárias para a solução da pendência detectada;</t>
  </si>
  <si>
    <t>f) Realizar cálculos financeiros para assegurar o perfeito reembolso dos serviços prestados;</t>
  </si>
  <si>
    <t>g) Verificar o pagamento de verbas rescisórias, tais como: saldo do salário, aviso-prévio indenizado, 13º salário proporcional, férias proporcionais, FGTS, multa de 40% do FGTS, no prazo estipulado na CLT;</t>
  </si>
  <si>
    <t>h) Requerer a Comissão e/ou fiscais o detalhamento físico dos serviços prestados a fim de subsidiar os cálculos financeiros, sempre que entender necessário;</t>
  </si>
  <si>
    <t>i) Requerer à CONTRATADA informação que julgar pertinente a fim de subsidiar seus atos;</t>
  </si>
  <si>
    <t>j) Comunicar ao Presidente da Comissão de Gestão do contrato o não pagamento de salários e outras vantagens ao terceirizado, bem como o não recolhimento e pagamento do FGTS e INSS;</t>
  </si>
  <si>
    <t>k) Registrar em livro e/ou arquivo digital os eventos relacionados com a execução dos serviços contratados, determinando o que julgar necessário à regularização das faltas observadas.</t>
  </si>
  <si>
    <t>FUNÇÕES ATRIBUÍDAS AO FISCAL DA GARANTIA CONTRATUAL</t>
  </si>
  <si>
    <t>a) Verificar se a apresentação da garantia se deu no tempo previsto no contrato;</t>
  </si>
  <si>
    <t>b) Verificar se constam dos instrumentos de garantia ou seguro o número do contrato, importância segurada equivalente a 5% do valor da contratação e, se for o caso, de sua complementação, período de vigência que abranja a cobertura adicional em caso de prorrogação, bem como se o objeto é compatível com a contratação;</t>
  </si>
  <si>
    <t>c) Verificar, junto à entidade garantidora, a idoneidade da documentação apresentada pela CONTRATADA;</t>
  </si>
  <si>
    <t>d) Oficiar, em assuntos relativos à garantia, ao ente segurador da contratação;</t>
  </si>
  <si>
    <t>e) Informar à fiscalização financeira, para que suste qualquer pagamento à CONTRATADA, no caso de não apresentação da garantia, ou apresentação parcial da mesma, bem como se apresentada na forma que não garanta a cobertura da contratação;</t>
  </si>
  <si>
    <t>f) Notificar à CONTRATADA, caso não seja prestada a garantia na forma pactuada, com ciência para a Comissão/Gestão do Contrato, a fim de que se faça o registro da ocorrência visando à aplicação de sanção à CONTRATADA prevista no pacto;</t>
  </si>
  <si>
    <t>g) Registrar em Livro e/ou arquivo digital os eventos relacionados com a execução dos serviços contratados, determinando o que julgar necessário à regularização das faltas observadas;</t>
  </si>
  <si>
    <t>FUNÇÕES ATRIBUÍDAS AO FISCAL DA CONTA VINCULADA</t>
  </si>
  <si>
    <t>a) Verificar se os valores referentes às rubricas de encargos trabalhistas relativas a férias, 1/3 constitucional de férias, 13º salário e multa do FGTS por dispensa sem justa causa, bem como os valores referentes à incidência dos encargos previdenciários e FGTS (INSS, SESI/SESC/SENAC/SENAI/INCRA/SALÁRIO EDUCAÇÃO/FGTS/RAT+FAT/SEBRAE) sobre férias, 1/3 constitucional e 13º salário, estão sendo retidos mensalmente do pagamento devido à contratada, independentemente da unidade de medida contratada nos termos da Resolução 169/2014 do CNJ – Conselho Nacional de Justiça;</t>
  </si>
  <si>
    <t>b) Verificar se valores estão sendo depositados exclusivamente na Caixa Econômica Federal – CEF, em conta aberta no nome da empresa contratada, unicamente para essa finalidade e com movimentação somente por ordem do Tribunal, em conformidade com o Acordo de Cooperação TRE-PI nº 04/2014;</t>
  </si>
  <si>
    <t>c) Verificar se o montante mensal do depósito vinculado é igual ao somatório dos valores das seguintes rubricas:</t>
  </si>
  <si>
    <t>I. Férias;</t>
  </si>
  <si>
    <t>II. 1/3 Constitucional das férias;</t>
  </si>
  <si>
    <t>III. 13º salário;</t>
  </si>
  <si>
    <t>IV. Multa do FGTS por dispensa sem justa causa;</t>
  </si>
  <si>
    <t>V. Incidência dos encargos previdenciários e FGTS sobre férias, 1/3 constitucional e 13º salário.</t>
  </si>
  <si>
    <t>d) Verificar se os percentuais das rubricas indicadas nos incisos “b” e “c”, para fins de retenção, são aqueles constantes no Termo de Referência, conforme proposta ajustada pela empresa vencedora da licitação;</t>
  </si>
  <si>
    <t>e) Notificar à contratada para abertura de conta-depósito vinculada na Agência da CEF – Caixa Econômica Federal ali indicada, com as informações necessárias para o procedimento de abertura da conta vinculada;</t>
  </si>
  <si>
    <t>f) Verificar, quando do pedido de resgate da contratada dos recursos da conta-depósito vinculada, os documentos comprobatórios de que efetivamente pagou as verbas trabalhistas e previdenciárias a cada empregado;</t>
  </si>
  <si>
    <t>g) Efetuar os cálculos referentes aos valores bloqueados da conta vinculada, informando os valores a serem desbloqueados para fins de repasse a requerimento da contratada;</t>
  </si>
  <si>
    <t>h) Formalizar no sistema SEI e/ou arquivo digital os eventos relacionadas com a abertura e movimentação da conta vinculada.</t>
  </si>
  <si>
    <t>ANEXO X</t>
  </si>
  <si>
    <t>PESQUISA DE PREÇO</t>
  </si>
  <si>
    <t>PREÇO POR EMPRESA - R$</t>
  </si>
  <si>
    <t>Empresa =&gt;</t>
  </si>
  <si>
    <t>LOJAS AMERICANAS</t>
  </si>
  <si>
    <t>IAPAS</t>
  </si>
  <si>
    <t>ELO7</t>
  </si>
  <si>
    <t>Preço médio - R$</t>
  </si>
  <si>
    <t>DESTAQUE</t>
  </si>
  <si>
    <t>QUALITY</t>
  </si>
  <si>
    <t>FG PAPELARIA</t>
  </si>
  <si>
    <t>ANEXO XI</t>
  </si>
  <si>
    <t>PERFIL PROFISSIONAL</t>
  </si>
  <si>
    <t>Fonte de Pesquisa</t>
  </si>
  <si>
    <t>VALOR SALÁRIO</t>
  </si>
  <si>
    <t>VALOR MÉDIO</t>
  </si>
  <si>
    <t>Web designer (sustentação do portal)</t>
  </si>
  <si>
    <t>Contrato Senado n° 66/2022</t>
  </si>
  <si>
    <t>https://thebridge.social/pt/qual-e-o-salario-dos-profissionais-digitais-no-brasil/</t>
  </si>
  <si>
    <t>https://www.glassdoor.com.br/Sal%C3%A1rios/webdesigner-s%C3%AAnior-sal%C3%A1rio-SRCH_KO0,18.htm</t>
  </si>
  <si>
    <t>Desenvolvedor Júnior (Suporte e Codificação Nível I)</t>
  </si>
  <si>
    <t>https://www.educamaisbrasil.com.br/cursos-e-faculdades/desenvolvimento-de-software/salario-de-desenvolvedor-de-software-carreira</t>
  </si>
  <si>
    <t xml:space="preserve">www.glassdoor.com.br </t>
  </si>
  <si>
    <t>https://br.talent.com/salary?job=desenvolvedor+j%C3%BAnior</t>
  </si>
  <si>
    <t>Anexo II da Portaria SGD/ME 5651/2022</t>
  </si>
  <si>
    <t xml:space="preserve">Desenvolvedor Pleno (Suporte e Codificação II) </t>
  </si>
  <si>
    <t>https://br.talent.com/salary?job=desenvolvedor+pleno</t>
  </si>
  <si>
    <t>Desenvolvedor Sênior (Suporte e Codificação III)</t>
  </si>
  <si>
    <t>https://br.talent.com/salary?job=desenvolvedor+senior</t>
  </si>
  <si>
    <t>PESQUISA DE PREÇO DE PLANO DE SAÚDE - ATENDENTE CARTORÁRIO</t>
  </si>
  <si>
    <t>Uniformes</t>
  </si>
  <si>
    <t>HAPVIDA</t>
  </si>
  <si>
    <t>MedPlan</t>
  </si>
  <si>
    <t>Humana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</si>
</sst>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R$ &quot;#,##0.00;[Red]&quot;R$ &quot;#,##0.00"/>
    <numFmt numFmtId="165" formatCode="_-&quot;R$ &quot;* #,##0.00_-;&quot;-R$ &quot;* #,##0.00_-;_-&quot;R$ &quot;* \-??_-;_-@_-"/>
    <numFmt numFmtId="166" formatCode="&quot;R$ &quot;#,##0.00"/>
    <numFmt numFmtId="167" formatCode="#,##0;[Red]#,##0"/>
    <numFmt numFmtId="168" formatCode="#,##0.00;[Red]#,##0.00"/>
    <numFmt numFmtId="169" formatCode="_-* #,##0.00_-;\-* #,##0.00_-;_-* \-??_-;_-@_-"/>
    <numFmt numFmtId="170" formatCode="[$R$-416]\ #,##0.00;[Red]\-[$R$-416]\ #,##0.00"/>
  </numFmts>
  <fonts count="48" x14ac:knownFonts="1">
    <font>
      <sz val="11"/>
      <color rgb="FF000000"/>
      <name val="Calibri"/>
      <charset val="1"/>
    </font>
    <font>
      <sz val="10"/>
      <name val="Arial"/>
      <family val="2"/>
      <charset val="1"/>
    </font>
    <font>
      <b/>
      <sz val="9"/>
      <color rgb="FF000000"/>
      <name val="Arial Narrow"/>
      <family val="2"/>
      <charset val="1"/>
    </font>
    <font>
      <sz val="9"/>
      <color rgb="FF000000"/>
      <name val="Calibri"/>
      <family val="2"/>
      <charset val="1"/>
    </font>
    <font>
      <b/>
      <sz val="9"/>
      <color rgb="FFFF0000"/>
      <name val="Arial Narrow"/>
      <family val="2"/>
      <charset val="1"/>
    </font>
    <font>
      <sz val="9"/>
      <color rgb="FF000000"/>
      <name val="Arial Narrow"/>
      <family val="2"/>
      <charset val="1"/>
    </font>
    <font>
      <sz val="8"/>
      <color rgb="FF000000"/>
      <name val="Arial Narrow"/>
      <family val="2"/>
      <charset val="1"/>
    </font>
    <font>
      <sz val="9"/>
      <name val="Arial Narrow"/>
      <family val="2"/>
      <charset val="1"/>
    </font>
    <font>
      <b/>
      <sz val="8"/>
      <color rgb="FF000000"/>
      <name val="Arial Narrow"/>
      <family val="2"/>
      <charset val="1"/>
    </font>
    <font>
      <b/>
      <sz val="9.5"/>
      <color rgb="FFFFFFFF"/>
      <name val="Arial Narrow"/>
      <family val="2"/>
      <charset val="1"/>
    </font>
    <font>
      <b/>
      <sz val="7"/>
      <color rgb="FF000000"/>
      <name val="Arial Narrow"/>
      <family val="2"/>
      <charset val="1"/>
    </font>
    <font>
      <b/>
      <sz val="6"/>
      <color rgb="FF000000"/>
      <name val="Arial Narrow"/>
      <family val="2"/>
      <charset val="1"/>
    </font>
    <font>
      <sz val="7"/>
      <color rgb="FF000000"/>
      <name val="Arial Narrow"/>
      <family val="2"/>
      <charset val="1"/>
    </font>
    <font>
      <sz val="11"/>
      <color rgb="FF000000"/>
      <name val="Calibri"/>
      <family val="2"/>
      <charset val="1"/>
    </font>
    <font>
      <b/>
      <sz val="5.5"/>
      <color rgb="FF000000"/>
      <name val="Arial Narrow"/>
      <family val="2"/>
      <charset val="1"/>
    </font>
    <font>
      <b/>
      <sz val="7"/>
      <color rgb="FFFF0000"/>
      <name val="Arial Narrow"/>
      <family val="2"/>
      <charset val="1"/>
    </font>
    <font>
      <b/>
      <sz val="5"/>
      <color rgb="FF000000"/>
      <name val="Arial Narrow"/>
      <family val="2"/>
      <charset val="1"/>
    </font>
    <font>
      <sz val="4.5"/>
      <color rgb="FF000000"/>
      <name val="Arial Narrow"/>
      <family val="2"/>
      <charset val="1"/>
    </font>
    <font>
      <sz val="5"/>
      <color rgb="FF000000"/>
      <name val="Arial Narrow"/>
      <family val="2"/>
      <charset val="1"/>
    </font>
    <font>
      <b/>
      <sz val="7.5"/>
      <color rgb="FF000000"/>
      <name val="Arial Narrow"/>
      <family val="2"/>
      <charset val="1"/>
    </font>
    <font>
      <sz val="7"/>
      <color rgb="FF000000"/>
      <name val="Arial"/>
      <family val="2"/>
      <charset val="1"/>
    </font>
    <font>
      <sz val="8"/>
      <name val="Arial Narrow"/>
      <family val="2"/>
      <charset val="1"/>
    </font>
    <font>
      <sz val="6"/>
      <color rgb="FF000000"/>
      <name val="Arial Narrow"/>
      <family val="2"/>
      <charset val="1"/>
    </font>
    <font>
      <b/>
      <sz val="4.5"/>
      <color rgb="FF000000"/>
      <name val="Arial Narrow"/>
      <family val="2"/>
      <charset val="1"/>
    </font>
    <font>
      <b/>
      <sz val="8"/>
      <name val="Arial Narrow"/>
      <family val="2"/>
      <charset val="1"/>
    </font>
    <font>
      <sz val="11"/>
      <color rgb="FF000000"/>
      <name val="Arial Narrow"/>
      <family val="2"/>
      <charset val="1"/>
    </font>
    <font>
      <b/>
      <sz val="10"/>
      <color rgb="FF000000"/>
      <name val="Arial Narrow"/>
      <family val="2"/>
      <charset val="1"/>
    </font>
    <font>
      <b/>
      <vertAlign val="superscript"/>
      <sz val="7"/>
      <color rgb="FF000000"/>
      <name val="Arial Narrow"/>
      <family val="2"/>
      <charset val="1"/>
    </font>
    <font>
      <vertAlign val="superscript"/>
      <sz val="7"/>
      <color rgb="FF000000"/>
      <name val="Arial Narrow"/>
      <family val="2"/>
      <charset val="1"/>
    </font>
    <font>
      <i/>
      <sz val="7"/>
      <color rgb="FF000000"/>
      <name val="Arial Narrow"/>
      <family val="2"/>
      <charset val="1"/>
    </font>
    <font>
      <b/>
      <sz val="9"/>
      <color rgb="FF000000"/>
      <name val="Arial"/>
      <family val="2"/>
      <charset val="1"/>
    </font>
    <font>
      <b/>
      <sz val="9"/>
      <color rgb="FF000000"/>
      <name val="Calibri"/>
      <family val="2"/>
      <charset val="1"/>
    </font>
    <font>
      <sz val="9"/>
      <color rgb="FF000000"/>
      <name val="Arial"/>
      <family val="2"/>
      <charset val="1"/>
    </font>
    <font>
      <sz val="10"/>
      <color rgb="FF000000"/>
      <name val="Calibri"/>
      <family val="2"/>
      <charset val="1"/>
    </font>
    <font>
      <sz val="10"/>
      <color rgb="FF000000"/>
      <name val="Arial Narrow"/>
      <family val="2"/>
      <charset val="1"/>
    </font>
    <font>
      <sz val="10"/>
      <color rgb="FFFF0000"/>
      <name val="Arial Narrow"/>
      <family val="2"/>
      <charset val="1"/>
    </font>
    <font>
      <b/>
      <sz val="11"/>
      <color rgb="FF000000"/>
      <name val="Arial"/>
      <family val="2"/>
      <charset val="1"/>
    </font>
    <font>
      <b/>
      <sz val="12"/>
      <color rgb="FF000000"/>
      <name val="Arial"/>
      <family val="2"/>
      <charset val="1"/>
    </font>
    <font>
      <sz val="12"/>
      <color rgb="FFFF3300"/>
      <name val="Arial"/>
      <family val="2"/>
      <charset val="1"/>
    </font>
    <font>
      <sz val="10"/>
      <color rgb="FF000000"/>
      <name val="Times New Roman"/>
      <family val="1"/>
      <charset val="1"/>
    </font>
    <font>
      <b/>
      <sz val="8"/>
      <color rgb="FF000000"/>
      <name val="Arial"/>
      <family val="2"/>
      <charset val="1"/>
    </font>
    <font>
      <b/>
      <sz val="9"/>
      <name val="Arial"/>
      <family val="2"/>
      <charset val="1"/>
    </font>
    <font>
      <sz val="8"/>
      <color rgb="FF000000"/>
      <name val="Arial"/>
      <family val="2"/>
      <charset val="1"/>
    </font>
    <font>
      <b/>
      <sz val="10"/>
      <name val="Arial"/>
      <family val="2"/>
      <charset val="1"/>
    </font>
    <font>
      <sz val="10"/>
      <name val="Times New Roman"/>
      <family val="1"/>
      <charset val="1"/>
    </font>
    <font>
      <sz val="8"/>
      <name val="Arial"/>
      <family val="2"/>
      <charset val="1"/>
    </font>
    <font>
      <sz val="9"/>
      <name val="Arial"/>
      <family val="2"/>
      <charset val="1"/>
    </font>
    <font>
      <sz val="11"/>
      <color rgb="FF000000"/>
      <name val="Calibri"/>
      <charset val="1"/>
    </font>
  </fonts>
  <fills count="14">
    <fill>
      <patternFill patternType="none"/>
    </fill>
    <fill>
      <patternFill patternType="gray125"/>
    </fill>
    <fill>
      <patternFill patternType="solid">
        <fgColor rgb="FFC0C0C0"/>
        <bgColor rgb="FFBDD7EE"/>
      </patternFill>
    </fill>
    <fill>
      <patternFill patternType="solid">
        <fgColor rgb="FFFFFFCC"/>
        <bgColor rgb="FFFFF2CC"/>
      </patternFill>
    </fill>
    <fill>
      <patternFill patternType="solid">
        <fgColor rgb="FFFFFF00"/>
        <bgColor rgb="FFFFFF00"/>
      </patternFill>
    </fill>
    <fill>
      <patternFill patternType="solid">
        <fgColor rgb="FFFFF2CC"/>
        <bgColor rgb="FFFFFFCC"/>
      </patternFill>
    </fill>
    <fill>
      <patternFill patternType="solid">
        <fgColor rgb="FF000000"/>
        <bgColor rgb="FF003300"/>
      </patternFill>
    </fill>
    <fill>
      <patternFill patternType="solid">
        <fgColor rgb="FFCCFFFF"/>
        <bgColor rgb="FFE2F0D9"/>
      </patternFill>
    </fill>
    <fill>
      <patternFill patternType="solid">
        <fgColor rgb="FFFBE5D6"/>
        <bgColor rgb="FFFFF2CC"/>
      </patternFill>
    </fill>
    <fill>
      <patternFill patternType="solid">
        <fgColor rgb="FFD9D9D9"/>
        <bgColor rgb="FFDDDDDD"/>
      </patternFill>
    </fill>
    <fill>
      <patternFill patternType="solid">
        <fgColor rgb="FFE2F0D9"/>
        <bgColor rgb="FFDDDDDD"/>
      </patternFill>
    </fill>
    <fill>
      <patternFill patternType="solid">
        <fgColor rgb="FFFFFFFF"/>
        <bgColor rgb="FFFFFFCC"/>
      </patternFill>
    </fill>
    <fill>
      <patternFill patternType="solid">
        <fgColor rgb="FFDDDDDD"/>
        <bgColor rgb="FFD9D9D9"/>
      </patternFill>
    </fill>
    <fill>
      <patternFill patternType="solid">
        <fgColor rgb="FFBDD7EE"/>
        <bgColor rgb="FFD9D9D9"/>
      </patternFill>
    </fill>
  </fills>
  <borders count="39">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right/>
      <top style="thin">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right style="medium">
        <color auto="1"/>
      </right>
      <top/>
      <bottom/>
      <diagonal/>
    </border>
    <border>
      <left style="thin">
        <color auto="1"/>
      </left>
      <right style="thin">
        <color auto="1"/>
      </right>
      <top style="medium">
        <color auto="1"/>
      </top>
      <bottom style="thin">
        <color auto="1"/>
      </bottom>
      <diagonal/>
    </border>
    <border>
      <left/>
      <right/>
      <top/>
      <bottom style="medium">
        <color auto="1"/>
      </bottom>
      <diagonal/>
    </border>
    <border>
      <left style="thin">
        <color auto="1"/>
      </left>
      <right style="thin">
        <color auto="1"/>
      </right>
      <top style="thin">
        <color auto="1"/>
      </top>
      <bottom style="thin">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diagonal/>
    </border>
    <border>
      <left style="medium">
        <color auto="1"/>
      </left>
      <right/>
      <top style="medium">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medium">
        <color auto="1"/>
      </left>
      <right style="thin">
        <color auto="1"/>
      </right>
      <top/>
      <bottom style="medium">
        <color auto="1"/>
      </bottom>
      <diagonal/>
    </border>
    <border>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hair">
        <color auto="1"/>
      </left>
      <right style="hair">
        <color auto="1"/>
      </right>
      <top style="hair">
        <color auto="1"/>
      </top>
      <bottom style="hair">
        <color auto="1"/>
      </bottom>
      <diagonal/>
    </border>
    <border>
      <left/>
      <right style="thin">
        <color auto="1"/>
      </right>
      <top style="thin">
        <color auto="1"/>
      </top>
      <bottom style="medium">
        <color auto="1"/>
      </bottom>
      <diagonal/>
    </border>
  </borders>
  <cellStyleXfs count="4">
    <xf numFmtId="0" fontId="0" fillId="0" borderId="0"/>
    <xf numFmtId="169" fontId="1" fillId="0" borderId="0" applyBorder="0" applyProtection="0"/>
    <xf numFmtId="165" fontId="47" fillId="0" borderId="0" applyBorder="0" applyProtection="0"/>
    <xf numFmtId="0" fontId="1" fillId="0" borderId="0"/>
  </cellStyleXfs>
  <cellXfs count="251">
    <xf numFmtId="0" fontId="0" fillId="0" borderId="0" xfId="0"/>
    <xf numFmtId="0" fontId="3" fillId="0" borderId="0" xfId="0" applyFont="1"/>
    <xf numFmtId="0" fontId="3" fillId="0" borderId="0" xfId="0" applyFont="1" applyAlignment="1">
      <alignment horizontal="center" vertical="center"/>
    </xf>
    <xf numFmtId="165" fontId="3" fillId="0" borderId="0" xfId="2" applyFont="1" applyBorder="1" applyAlignment="1" applyProtection="1"/>
    <xf numFmtId="166" fontId="0" fillId="0" borderId="0" xfId="0" applyNumberFormat="1"/>
    <xf numFmtId="1" fontId="12" fillId="8" borderId="22" xfId="0" applyNumberFormat="1" applyFont="1" applyFill="1" applyBorder="1" applyAlignment="1">
      <alignment horizontal="center" vertical="center"/>
    </xf>
    <xf numFmtId="0" fontId="13" fillId="0" borderId="0" xfId="0" applyFont="1"/>
    <xf numFmtId="4" fontId="12" fillId="0" borderId="22" xfId="0" applyNumberFormat="1" applyFont="1" applyBorder="1" applyAlignment="1">
      <alignment horizontal="center" vertical="center"/>
    </xf>
    <xf numFmtId="168" fontId="8" fillId="7" borderId="24" xfId="0" applyNumberFormat="1" applyFont="1" applyFill="1" applyBorder="1" applyAlignment="1">
      <alignment horizontal="center" vertical="center"/>
    </xf>
    <xf numFmtId="4" fontId="0" fillId="0" borderId="0" xfId="0" applyNumberFormat="1"/>
    <xf numFmtId="10" fontId="12" fillId="9" borderId="22" xfId="0" applyNumberFormat="1" applyFont="1" applyFill="1" applyBorder="1" applyAlignment="1">
      <alignment horizontal="center" vertical="center"/>
    </xf>
    <xf numFmtId="4" fontId="10" fillId="0" borderId="22" xfId="0" applyNumberFormat="1" applyFont="1" applyBorder="1" applyAlignment="1">
      <alignment horizontal="center" vertical="center"/>
    </xf>
    <xf numFmtId="0" fontId="6" fillId="5" borderId="22" xfId="0" applyFont="1" applyFill="1" applyBorder="1" applyAlignment="1">
      <alignment horizontal="center" vertical="center"/>
    </xf>
    <xf numFmtId="4" fontId="6" fillId="0" borderId="22" xfId="0" applyNumberFormat="1" applyFont="1" applyBorder="1" applyAlignment="1">
      <alignment horizontal="center" vertical="center"/>
    </xf>
    <xf numFmtId="0" fontId="12" fillId="0" borderId="22" xfId="0" applyFont="1" applyBorder="1" applyAlignment="1">
      <alignment horizontal="center" vertical="center"/>
    </xf>
    <xf numFmtId="0" fontId="17" fillId="0" borderId="13" xfId="0" applyFont="1" applyBorder="1" applyAlignment="1">
      <alignment horizontal="center" vertical="center"/>
    </xf>
    <xf numFmtId="0" fontId="18" fillId="0" borderId="22" xfId="0" applyFont="1" applyBorder="1" applyAlignment="1">
      <alignment horizontal="center" vertical="center"/>
    </xf>
    <xf numFmtId="0" fontId="18" fillId="0" borderId="12" xfId="0" applyFont="1" applyBorder="1" applyAlignment="1">
      <alignment horizontal="center" vertical="center"/>
    </xf>
    <xf numFmtId="4" fontId="6" fillId="9" borderId="22" xfId="0" applyNumberFormat="1" applyFont="1" applyFill="1" applyBorder="1" applyAlignment="1">
      <alignment horizontal="center" vertical="center"/>
    </xf>
    <xf numFmtId="0" fontId="12" fillId="10" borderId="22" xfId="0" applyFont="1" applyFill="1" applyBorder="1" applyAlignment="1">
      <alignment horizontal="center" vertical="center"/>
    </xf>
    <xf numFmtId="4" fontId="12" fillId="10" borderId="22" xfId="0" applyNumberFormat="1" applyFont="1" applyFill="1" applyBorder="1" applyAlignment="1">
      <alignment horizontal="center" vertical="center"/>
    </xf>
    <xf numFmtId="0" fontId="10" fillId="10" borderId="22" xfId="0" applyFont="1" applyFill="1" applyBorder="1" applyAlignment="1">
      <alignment horizontal="center" vertical="center"/>
    </xf>
    <xf numFmtId="4" fontId="12" fillId="10" borderId="12" xfId="0" applyNumberFormat="1" applyFont="1" applyFill="1" applyBorder="1" applyAlignment="1">
      <alignment horizontal="center" vertical="center"/>
    </xf>
    <xf numFmtId="4" fontId="8" fillId="0" borderId="22" xfId="0" applyNumberFormat="1" applyFont="1" applyBorder="1" applyAlignment="1">
      <alignment horizontal="center" vertical="center"/>
    </xf>
    <xf numFmtId="0" fontId="10" fillId="0" borderId="22" xfId="0" applyFont="1" applyBorder="1" applyAlignment="1">
      <alignment horizontal="center" vertical="center"/>
    </xf>
    <xf numFmtId="4" fontId="12" fillId="0" borderId="12" xfId="0" applyNumberFormat="1" applyFont="1" applyBorder="1" applyAlignment="1">
      <alignment horizontal="center" vertical="center"/>
    </xf>
    <xf numFmtId="0" fontId="6" fillId="0" borderId="4" xfId="0" applyFont="1" applyBorder="1" applyAlignment="1">
      <alignment horizontal="center"/>
    </xf>
    <xf numFmtId="10" fontId="6" fillId="9" borderId="22" xfId="0" applyNumberFormat="1" applyFont="1" applyFill="1" applyBorder="1" applyAlignment="1">
      <alignment horizontal="center" vertical="center"/>
    </xf>
    <xf numFmtId="168" fontId="19" fillId="7" borderId="12" xfId="0" applyNumberFormat="1" applyFont="1" applyFill="1" applyBorder="1" applyAlignment="1">
      <alignment horizontal="center" vertical="center"/>
    </xf>
    <xf numFmtId="10" fontId="21" fillId="0" borderId="22" xfId="3" applyNumberFormat="1" applyFont="1" applyBorder="1" applyAlignment="1" applyProtection="1">
      <alignment horizontal="center" vertical="center"/>
    </xf>
    <xf numFmtId="168" fontId="10" fillId="11" borderId="22" xfId="0" applyNumberFormat="1" applyFont="1" applyFill="1" applyBorder="1" applyAlignment="1">
      <alignment horizontal="center" vertical="center"/>
    </xf>
    <xf numFmtId="4" fontId="12" fillId="0" borderId="20" xfId="0" applyNumberFormat="1" applyFont="1" applyBorder="1" applyAlignment="1">
      <alignment horizontal="center" vertical="center"/>
    </xf>
    <xf numFmtId="0" fontId="16" fillId="0" borderId="0" xfId="0" applyFont="1" applyBorder="1" applyAlignment="1">
      <alignment horizontal="right" vertical="center"/>
    </xf>
    <xf numFmtId="168" fontId="8" fillId="0" borderId="0" xfId="0" applyNumberFormat="1" applyFont="1" applyBorder="1" applyAlignment="1">
      <alignment horizontal="center" vertical="center"/>
    </xf>
    <xf numFmtId="0" fontId="5" fillId="0" borderId="0" xfId="0" applyFont="1" applyBorder="1" applyAlignment="1">
      <alignment horizontal="center"/>
    </xf>
    <xf numFmtId="0" fontId="0" fillId="0" borderId="0" xfId="0" applyBorder="1"/>
    <xf numFmtId="0" fontId="12" fillId="0" borderId="0" xfId="0" applyFont="1" applyBorder="1" applyAlignment="1">
      <alignment vertical="center" wrapText="1"/>
    </xf>
    <xf numFmtId="0" fontId="5" fillId="0" borderId="0" xfId="0" applyFont="1"/>
    <xf numFmtId="0" fontId="8" fillId="0" borderId="0" xfId="0" applyFont="1" applyBorder="1" applyAlignment="1">
      <alignment vertical="center" wrapText="1"/>
    </xf>
    <xf numFmtId="0" fontId="0" fillId="0" borderId="0" xfId="0" applyAlignment="1">
      <alignment vertical="center"/>
    </xf>
    <xf numFmtId="0" fontId="10" fillId="0" borderId="31" xfId="0" applyFont="1" applyBorder="1" applyAlignment="1">
      <alignment horizontal="left" vertical="center"/>
    </xf>
    <xf numFmtId="0" fontId="10" fillId="0" borderId="31" xfId="0" applyFont="1" applyBorder="1" applyAlignment="1">
      <alignment horizontal="center" vertical="center"/>
    </xf>
    <xf numFmtId="2" fontId="10" fillId="10" borderId="32" xfId="0" applyNumberFormat="1" applyFont="1" applyFill="1" applyBorder="1" applyAlignment="1">
      <alignment horizontal="center" vertical="center"/>
    </xf>
    <xf numFmtId="0" fontId="12" fillId="0" borderId="30" xfId="0" applyFont="1" applyBorder="1" applyAlignment="1">
      <alignment horizontal="center" vertical="center"/>
    </xf>
    <xf numFmtId="0" fontId="12" fillId="0" borderId="32" xfId="0" applyFont="1" applyBorder="1" applyAlignment="1">
      <alignment horizontal="justify" vertical="center"/>
    </xf>
    <xf numFmtId="2" fontId="12" fillId="12" borderId="32" xfId="0" applyNumberFormat="1" applyFont="1" applyFill="1" applyBorder="1" applyAlignment="1">
      <alignment horizontal="center" vertical="center"/>
    </xf>
    <xf numFmtId="2" fontId="12" fillId="11" borderId="32" xfId="0" applyNumberFormat="1" applyFont="1" applyFill="1" applyBorder="1" applyAlignment="1">
      <alignment horizontal="center" vertical="center"/>
    </xf>
    <xf numFmtId="0" fontId="12" fillId="10" borderId="32" xfId="0" applyFont="1" applyFill="1" applyBorder="1" applyAlignment="1">
      <alignment horizontal="justify" vertical="center"/>
    </xf>
    <xf numFmtId="0" fontId="12" fillId="0" borderId="32" xfId="0" applyFont="1" applyBorder="1" applyAlignment="1">
      <alignment vertical="center"/>
    </xf>
    <xf numFmtId="2" fontId="12" fillId="10" borderId="32" xfId="0" applyNumberFormat="1" applyFont="1" applyFill="1" applyBorder="1" applyAlignment="1">
      <alignment horizontal="center" vertical="center"/>
    </xf>
    <xf numFmtId="10" fontId="26" fillId="10" borderId="32" xfId="0" applyNumberFormat="1" applyFont="1" applyFill="1" applyBorder="1" applyAlignment="1">
      <alignment horizontal="center" vertical="center" wrapText="1"/>
    </xf>
    <xf numFmtId="2" fontId="12" fillId="0" borderId="32" xfId="0" applyNumberFormat="1" applyFont="1" applyBorder="1" applyAlignment="1">
      <alignment horizontal="center" vertical="center" wrapText="1"/>
    </xf>
    <xf numFmtId="0" fontId="0" fillId="0" borderId="0" xfId="0" applyFont="1" applyAlignment="1">
      <alignment vertical="center" wrapText="1"/>
    </xf>
    <xf numFmtId="0" fontId="30" fillId="0" borderId="22" xfId="0" applyFont="1" applyBorder="1" applyAlignment="1">
      <alignment horizontal="center" vertical="center"/>
    </xf>
    <xf numFmtId="0" fontId="30" fillId="0" borderId="22" xfId="0" applyFont="1" applyBorder="1" applyAlignment="1">
      <alignment horizontal="center" wrapText="1"/>
    </xf>
    <xf numFmtId="0" fontId="30" fillId="0" borderId="22" xfId="0" applyFont="1" applyBorder="1" applyAlignment="1">
      <alignment horizontal="center" vertical="center" wrapText="1"/>
    </xf>
    <xf numFmtId="0" fontId="32" fillId="0" borderId="22" xfId="0" applyFont="1" applyBorder="1" applyAlignment="1">
      <alignment horizontal="center" vertical="center" wrapText="1"/>
    </xf>
    <xf numFmtId="2" fontId="32" fillId="12" borderId="22" xfId="0" applyNumberFormat="1" applyFont="1" applyFill="1" applyBorder="1" applyAlignment="1">
      <alignment horizontal="center" vertical="center"/>
    </xf>
    <xf numFmtId="2" fontId="32" fillId="0" borderId="22" xfId="0" applyNumberFormat="1" applyFont="1" applyBorder="1" applyAlignment="1">
      <alignment horizontal="center" vertical="center"/>
    </xf>
    <xf numFmtId="0" fontId="32" fillId="0" borderId="22" xfId="0" applyFont="1" applyBorder="1" applyAlignment="1">
      <alignment horizontal="justify" wrapText="1"/>
    </xf>
    <xf numFmtId="0" fontId="32" fillId="0" borderId="22" xfId="0" applyFont="1" applyBorder="1" applyAlignment="1">
      <alignment horizontal="center" vertical="center"/>
    </xf>
    <xf numFmtId="0" fontId="0" fillId="0" borderId="22" xfId="0" applyBorder="1"/>
    <xf numFmtId="2" fontId="30" fillId="0" borderId="22" xfId="0" applyNumberFormat="1" applyFont="1" applyBorder="1" applyAlignment="1">
      <alignment horizontal="center" vertical="center"/>
    </xf>
    <xf numFmtId="0" fontId="30" fillId="0" borderId="0" xfId="0" applyFont="1"/>
    <xf numFmtId="0" fontId="30" fillId="0" borderId="0" xfId="0" applyFont="1" applyAlignment="1">
      <alignment vertical="center"/>
    </xf>
    <xf numFmtId="2" fontId="30" fillId="0" borderId="0" xfId="0" applyNumberFormat="1" applyFont="1" applyBorder="1"/>
    <xf numFmtId="0" fontId="32" fillId="0" borderId="0" xfId="0" applyFont="1"/>
    <xf numFmtId="0" fontId="32" fillId="0" borderId="0" xfId="0" applyFont="1" applyAlignment="1">
      <alignment vertical="center"/>
    </xf>
    <xf numFmtId="2" fontId="32" fillId="0" borderId="0" xfId="0" applyNumberFormat="1" applyFont="1" applyBorder="1"/>
    <xf numFmtId="0" fontId="33" fillId="0" borderId="0" xfId="0" applyFont="1"/>
    <xf numFmtId="0" fontId="0" fillId="0" borderId="0" xfId="0" applyAlignment="1">
      <alignment horizontal="center" vertical="center"/>
    </xf>
    <xf numFmtId="0" fontId="26" fillId="5" borderId="22" xfId="0" applyFont="1" applyFill="1" applyBorder="1" applyAlignment="1">
      <alignment horizontal="center" vertical="center" wrapText="1"/>
    </xf>
    <xf numFmtId="10" fontId="34" fillId="0" borderId="34" xfId="0" applyNumberFormat="1" applyFont="1" applyBorder="1" applyAlignment="1">
      <alignment horizontal="center"/>
    </xf>
    <xf numFmtId="0" fontId="32" fillId="0" borderId="22" xfId="0" applyFont="1" applyBorder="1"/>
    <xf numFmtId="0" fontId="30" fillId="0" borderId="24" xfId="0" applyFont="1" applyBorder="1" applyAlignment="1">
      <alignment horizontal="center" vertical="top" wrapText="1"/>
    </xf>
    <xf numFmtId="0" fontId="32" fillId="0" borderId="26" xfId="0" applyFont="1" applyBorder="1" applyAlignment="1">
      <alignment vertical="top" wrapText="1"/>
    </xf>
    <xf numFmtId="0" fontId="30" fillId="0" borderId="26" xfId="0" applyFont="1" applyBorder="1" applyAlignment="1">
      <alignment horizontal="justify" vertical="top" wrapText="1"/>
    </xf>
    <xf numFmtId="0" fontId="32" fillId="0" borderId="26" xfId="0" applyFont="1" applyBorder="1" applyAlignment="1">
      <alignment horizontal="center" vertical="top" wrapText="1"/>
    </xf>
    <xf numFmtId="0" fontId="32" fillId="0" borderId="26" xfId="0" applyFont="1" applyBorder="1" applyAlignment="1">
      <alignment horizontal="justify" vertical="top" wrapText="1"/>
    </xf>
    <xf numFmtId="0" fontId="36" fillId="0" borderId="0" xfId="0" applyFont="1" applyAlignment="1">
      <alignment horizontal="center" vertical="center"/>
    </xf>
    <xf numFmtId="0" fontId="37" fillId="0" borderId="0" xfId="0" applyFont="1" applyAlignment="1">
      <alignment horizontal="center" vertical="center"/>
    </xf>
    <xf numFmtId="0" fontId="37" fillId="0" borderId="0" xfId="0" applyFont="1" applyAlignment="1">
      <alignment horizontal="right" vertical="center"/>
    </xf>
    <xf numFmtId="0" fontId="38" fillId="0" borderId="0" xfId="0" applyFont="1" applyAlignment="1">
      <alignment vertical="center"/>
    </xf>
    <xf numFmtId="0" fontId="37" fillId="0" borderId="0" xfId="0" applyFont="1" applyAlignment="1">
      <alignment horizontal="justify" vertical="center" wrapText="1"/>
    </xf>
    <xf numFmtId="0" fontId="0" fillId="0" borderId="0" xfId="0" applyAlignment="1">
      <alignment horizontal="justify" vertical="center" wrapText="1"/>
    </xf>
    <xf numFmtId="0" fontId="39" fillId="0" borderId="0" xfId="0" applyFont="1" applyAlignment="1">
      <alignment vertical="center" wrapText="1"/>
    </xf>
    <xf numFmtId="0" fontId="0" fillId="0" borderId="0" xfId="0" applyAlignment="1">
      <alignment wrapText="1"/>
    </xf>
    <xf numFmtId="168" fontId="32" fillId="0" borderId="10" xfId="1" applyNumberFormat="1" applyFont="1" applyBorder="1" applyAlignment="1" applyProtection="1">
      <alignment horizontal="center" vertical="center"/>
    </xf>
    <xf numFmtId="0" fontId="32" fillId="0" borderId="35" xfId="0" applyFont="1" applyBorder="1" applyAlignment="1">
      <alignment horizontal="center" vertical="center"/>
    </xf>
    <xf numFmtId="168" fontId="32" fillId="0" borderId="35" xfId="0" applyNumberFormat="1" applyFont="1" applyBorder="1" applyAlignment="1">
      <alignment horizontal="center" vertical="center"/>
    </xf>
    <xf numFmtId="168" fontId="32" fillId="0" borderId="17" xfId="1" applyNumberFormat="1" applyFont="1" applyBorder="1" applyAlignment="1" applyProtection="1">
      <alignment horizontal="center" vertical="center"/>
    </xf>
    <xf numFmtId="0" fontId="0" fillId="0" borderId="0" xfId="0" applyAlignment="1">
      <alignment horizontal="center"/>
    </xf>
    <xf numFmtId="0" fontId="43" fillId="0" borderId="22" xfId="0" applyFont="1" applyBorder="1" applyAlignment="1">
      <alignment horizontal="center" vertical="center"/>
    </xf>
    <xf numFmtId="0" fontId="39" fillId="0" borderId="22" xfId="0" applyFont="1" applyBorder="1" applyAlignment="1">
      <alignment horizontal="center"/>
    </xf>
    <xf numFmtId="170" fontId="0" fillId="0" borderId="37" xfId="0" applyNumberFormat="1" applyBorder="1" applyAlignment="1">
      <alignment horizontal="center"/>
    </xf>
    <xf numFmtId="170" fontId="44" fillId="0" borderId="0" xfId="0" applyNumberFormat="1" applyFont="1" applyAlignment="1">
      <alignment horizontal="center" wrapText="1"/>
    </xf>
    <xf numFmtId="0" fontId="39" fillId="0" borderId="22" xfId="0" applyFont="1" applyBorder="1" applyAlignment="1">
      <alignment horizontal="center" wrapText="1"/>
    </xf>
    <xf numFmtId="0" fontId="0" fillId="0" borderId="37" xfId="0" applyFont="1" applyBorder="1" applyAlignment="1">
      <alignment horizontal="center" vertical="center" wrapText="1"/>
    </xf>
    <xf numFmtId="0" fontId="0" fillId="0" borderId="37" xfId="0" applyFont="1" applyBorder="1" applyAlignment="1">
      <alignment horizontal="center" vertical="center"/>
    </xf>
    <xf numFmtId="0" fontId="44" fillId="0" borderId="37" xfId="0" applyFont="1" applyBorder="1" applyAlignment="1">
      <alignment wrapText="1"/>
    </xf>
    <xf numFmtId="0" fontId="0" fillId="0" borderId="37" xfId="0" applyFont="1" applyBorder="1" applyAlignment="1">
      <alignment wrapText="1"/>
    </xf>
    <xf numFmtId="170" fontId="44" fillId="0" borderId="37" xfId="0" applyNumberFormat="1" applyFont="1" applyBorder="1" applyAlignment="1">
      <alignment horizontal="center" vertical="center" wrapText="1"/>
    </xf>
    <xf numFmtId="170" fontId="0" fillId="0" borderId="37" xfId="0" applyNumberFormat="1" applyBorder="1" applyAlignment="1">
      <alignment horizontal="center" vertical="center"/>
    </xf>
    <xf numFmtId="0" fontId="41" fillId="0" borderId="16" xfId="0" applyFont="1" applyBorder="1" applyAlignment="1">
      <alignment vertical="center" wrapText="1"/>
    </xf>
    <xf numFmtId="0" fontId="45" fillId="0" borderId="8" xfId="0" applyFont="1" applyBorder="1" applyAlignment="1">
      <alignment horizontal="justify" vertical="center" wrapText="1"/>
    </xf>
    <xf numFmtId="0" fontId="41" fillId="0" borderId="38" xfId="0" applyFont="1" applyBorder="1" applyAlignment="1">
      <alignment horizontal="center" vertical="center"/>
    </xf>
    <xf numFmtId="0" fontId="46" fillId="0" borderId="35" xfId="0" applyFont="1" applyBorder="1" applyAlignment="1">
      <alignment horizontal="center" vertical="center"/>
    </xf>
    <xf numFmtId="168" fontId="46" fillId="0" borderId="35" xfId="0" applyNumberFormat="1" applyFont="1" applyBorder="1" applyAlignment="1">
      <alignment horizontal="center" vertical="center"/>
    </xf>
    <xf numFmtId="168" fontId="46" fillId="0" borderId="17" xfId="1" applyNumberFormat="1" applyFont="1" applyBorder="1" applyAlignment="1" applyProtection="1">
      <alignment horizontal="center" vertical="center"/>
    </xf>
    <xf numFmtId="0" fontId="8" fillId="0" borderId="0" xfId="0" applyFont="1" applyBorder="1" applyAlignment="1">
      <alignment horizontal="left" vertical="center" wrapText="1"/>
    </xf>
    <xf numFmtId="0" fontId="25" fillId="0" borderId="0" xfId="0" applyFont="1" applyBorder="1" applyAlignment="1">
      <alignment horizontal="center"/>
    </xf>
    <xf numFmtId="0" fontId="8" fillId="0" borderId="0" xfId="0" applyFont="1" applyBorder="1" applyAlignment="1">
      <alignment horizontal="justify" vertical="center" wrapText="1"/>
    </xf>
    <xf numFmtId="0" fontId="8" fillId="0" borderId="0" xfId="0" applyFont="1" applyBorder="1" applyAlignment="1">
      <alignment horizontal="right" vertical="center" wrapText="1"/>
    </xf>
    <xf numFmtId="0" fontId="6" fillId="0" borderId="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0" xfId="0" applyFont="1" applyBorder="1" applyAlignment="1">
      <alignment horizontal="center"/>
    </xf>
    <xf numFmtId="0" fontId="6" fillId="0" borderId="11" xfId="0" applyFont="1" applyBorder="1" applyAlignment="1">
      <alignment horizontal="center" vertical="center" wrapText="1"/>
    </xf>
    <xf numFmtId="0" fontId="24" fillId="0" borderId="0" xfId="0" applyFont="1" applyBorder="1" applyAlignment="1">
      <alignment horizontal="justify" vertical="center" wrapText="1"/>
    </xf>
    <xf numFmtId="0" fontId="24" fillId="0" borderId="0" xfId="0" applyFont="1" applyBorder="1" applyAlignment="1">
      <alignment horizontal="left" vertical="center" wrapText="1"/>
    </xf>
    <xf numFmtId="0" fontId="14" fillId="3" borderId="13" xfId="0" applyFont="1" applyFill="1" applyBorder="1" applyAlignment="1">
      <alignment horizontal="center" vertical="center" textRotation="255" wrapText="1"/>
    </xf>
    <xf numFmtId="0" fontId="6" fillId="5" borderId="22" xfId="0" applyFont="1" applyFill="1" applyBorder="1" applyAlignment="1">
      <alignment horizontal="center" vertical="center"/>
    </xf>
    <xf numFmtId="0" fontId="12" fillId="5" borderId="13" xfId="0" applyFont="1" applyFill="1" applyBorder="1" applyAlignment="1">
      <alignment horizontal="center" vertical="center" wrapText="1"/>
    </xf>
    <xf numFmtId="0" fontId="8" fillId="3" borderId="22" xfId="0" applyFont="1" applyFill="1" applyBorder="1" applyAlignment="1">
      <alignment horizontal="center" vertical="center" textRotation="255" shrinkToFit="1"/>
    </xf>
    <xf numFmtId="0" fontId="3" fillId="0" borderId="15" xfId="0" applyFont="1" applyBorder="1" applyAlignment="1">
      <alignment horizontal="center"/>
    </xf>
    <xf numFmtId="0" fontId="20" fillId="0" borderId="26" xfId="0" applyFont="1" applyBorder="1" applyAlignment="1">
      <alignment horizontal="justify" vertical="center" wrapText="1"/>
    </xf>
    <xf numFmtId="0" fontId="8" fillId="5" borderId="22" xfId="0" applyFont="1" applyFill="1" applyBorder="1" applyAlignment="1">
      <alignment horizontal="center" vertical="center"/>
    </xf>
    <xf numFmtId="0" fontId="0" fillId="0" borderId="24" xfId="0" applyBorder="1" applyAlignment="1">
      <alignment horizontal="center"/>
    </xf>
    <xf numFmtId="0" fontId="22" fillId="0" borderId="27" xfId="0" applyFont="1" applyBorder="1" applyAlignment="1">
      <alignment horizontal="justify" vertical="center" wrapText="1"/>
    </xf>
    <xf numFmtId="0" fontId="16" fillId="3" borderId="13" xfId="0" applyFont="1" applyFill="1" applyBorder="1" applyAlignment="1">
      <alignment horizontal="center" vertical="center" wrapText="1"/>
    </xf>
    <xf numFmtId="0" fontId="11" fillId="5" borderId="22" xfId="0" applyFont="1" applyFill="1" applyBorder="1" applyAlignment="1">
      <alignment horizontal="right" vertical="center"/>
    </xf>
    <xf numFmtId="0" fontId="23" fillId="3" borderId="13" xfId="0" applyFont="1" applyFill="1" applyBorder="1" applyAlignment="1">
      <alignment horizontal="right" vertical="center" wrapText="1"/>
    </xf>
    <xf numFmtId="0" fontId="16" fillId="3" borderId="8" xfId="0" applyFont="1" applyFill="1" applyBorder="1" applyAlignment="1">
      <alignment horizontal="center" vertical="center"/>
    </xf>
    <xf numFmtId="168" fontId="8" fillId="7" borderId="23" xfId="0" applyNumberFormat="1" applyFont="1" applyFill="1" applyBorder="1" applyAlignment="1">
      <alignment horizontal="center" vertical="center"/>
    </xf>
    <xf numFmtId="0" fontId="16" fillId="0" borderId="28" xfId="0" applyFont="1" applyBorder="1" applyAlignment="1">
      <alignment horizontal="center" vertical="center"/>
    </xf>
    <xf numFmtId="0" fontId="16" fillId="3" borderId="5" xfId="0" applyFont="1" applyFill="1" applyBorder="1" applyAlignment="1">
      <alignment horizontal="right" vertical="center"/>
    </xf>
    <xf numFmtId="0" fontId="16" fillId="3" borderId="13" xfId="0" applyFont="1" applyFill="1" applyBorder="1" applyAlignment="1">
      <alignment horizontal="right" vertical="center"/>
    </xf>
    <xf numFmtId="0" fontId="16" fillId="3" borderId="8" xfId="0" applyFont="1" applyFill="1" applyBorder="1" applyAlignment="1">
      <alignment horizontal="right" vertical="center"/>
    </xf>
    <xf numFmtId="168" fontId="8" fillId="7" borderId="17" xfId="0" applyNumberFormat="1" applyFont="1" applyFill="1" applyBorder="1" applyAlignment="1">
      <alignment horizontal="center" vertical="center"/>
    </xf>
    <xf numFmtId="0" fontId="6" fillId="0" borderId="12" xfId="0" applyFont="1" applyBorder="1" applyAlignment="1">
      <alignment horizontal="center" vertical="center"/>
    </xf>
    <xf numFmtId="0" fontId="14" fillId="0" borderId="25" xfId="0" applyFont="1" applyBorder="1" applyAlignment="1">
      <alignment horizontal="center" wrapText="1"/>
    </xf>
    <xf numFmtId="0" fontId="10" fillId="3" borderId="24" xfId="0" applyFont="1" applyFill="1" applyBorder="1" applyAlignment="1">
      <alignment horizontal="right" vertical="center"/>
    </xf>
    <xf numFmtId="0" fontId="15" fillId="0" borderId="12" xfId="0" applyFont="1" applyBorder="1" applyAlignment="1">
      <alignment horizontal="left" vertical="center"/>
    </xf>
    <xf numFmtId="0" fontId="16" fillId="0" borderId="19" xfId="0" applyFont="1" applyBorder="1" applyAlignment="1">
      <alignment horizontal="center" vertical="center"/>
    </xf>
    <xf numFmtId="0" fontId="8" fillId="0" borderId="12" xfId="0" applyFont="1" applyBorder="1" applyAlignment="1">
      <alignment horizontal="center" vertical="center"/>
    </xf>
    <xf numFmtId="0" fontId="10" fillId="0" borderId="3" xfId="0" applyFont="1" applyBorder="1" applyAlignment="1">
      <alignment horizontal="center" vertical="center" wrapText="1"/>
    </xf>
    <xf numFmtId="0" fontId="3" fillId="0" borderId="13" xfId="0" applyFont="1" applyBorder="1" applyAlignment="1">
      <alignment horizontal="center"/>
    </xf>
    <xf numFmtId="0" fontId="12" fillId="0" borderId="22" xfId="0" applyFont="1" applyBorder="1" applyAlignment="1">
      <alignment horizontal="center" vertical="center"/>
    </xf>
    <xf numFmtId="0" fontId="12" fillId="0" borderId="12" xfId="0" applyFont="1" applyBorder="1" applyAlignment="1">
      <alignment horizontal="center" vertical="center"/>
    </xf>
    <xf numFmtId="0" fontId="5" fillId="0" borderId="8" xfId="0" applyFont="1" applyBorder="1" applyAlignment="1">
      <alignment horizontal="right" vertical="center"/>
    </xf>
    <xf numFmtId="167" fontId="5" fillId="0" borderId="17" xfId="0" applyNumberFormat="1" applyFont="1" applyBorder="1" applyAlignment="1">
      <alignment horizontal="center" vertical="center"/>
    </xf>
    <xf numFmtId="0" fontId="11" fillId="5" borderId="8" xfId="0" applyFont="1" applyFill="1" applyBorder="1" applyAlignment="1">
      <alignment horizontal="center" vertical="center"/>
    </xf>
    <xf numFmtId="168" fontId="2" fillId="8" borderId="9" xfId="0" applyNumberFormat="1" applyFont="1" applyFill="1" applyBorder="1" applyAlignment="1">
      <alignment horizontal="center" vertical="center"/>
    </xf>
    <xf numFmtId="0" fontId="5" fillId="0" borderId="18" xfId="0" applyFont="1" applyBorder="1" applyAlignment="1">
      <alignment horizontal="center"/>
    </xf>
    <xf numFmtId="0" fontId="11" fillId="0" borderId="19" xfId="0" applyFont="1" applyBorder="1" applyAlignment="1">
      <alignment horizontal="center" vertical="center"/>
    </xf>
    <xf numFmtId="0" fontId="6" fillId="0" borderId="5" xfId="0" applyFont="1" applyBorder="1" applyAlignment="1">
      <alignment horizontal="center"/>
    </xf>
    <xf numFmtId="0" fontId="12" fillId="5" borderId="20" xfId="0" applyFont="1" applyFill="1" applyBorder="1" applyAlignment="1">
      <alignment horizontal="center" vertical="center"/>
    </xf>
    <xf numFmtId="0" fontId="12" fillId="5" borderId="20" xfId="0" applyFont="1" applyFill="1" applyBorder="1" applyAlignment="1">
      <alignment horizontal="center" vertical="center" wrapText="1"/>
    </xf>
    <xf numFmtId="0" fontId="5" fillId="0" borderId="21" xfId="0" applyFont="1" applyBorder="1" applyAlignment="1">
      <alignment horizontal="center"/>
    </xf>
    <xf numFmtId="0" fontId="8" fillId="0" borderId="3" xfId="0" applyFont="1" applyBorder="1" applyAlignment="1">
      <alignment horizontal="center" vertical="center" wrapText="1"/>
    </xf>
    <xf numFmtId="0" fontId="6" fillId="5" borderId="8" xfId="0" applyFont="1" applyFill="1" applyBorder="1" applyAlignment="1">
      <alignment horizontal="center" vertical="center" wrapText="1"/>
    </xf>
    <xf numFmtId="0" fontId="12" fillId="5" borderId="22" xfId="0" applyFont="1" applyFill="1" applyBorder="1" applyAlignment="1">
      <alignment horizontal="center" vertical="center"/>
    </xf>
    <xf numFmtId="0" fontId="6" fillId="0" borderId="23" xfId="0" applyFont="1" applyBorder="1" applyAlignment="1">
      <alignment horizontal="center" vertical="center" wrapText="1"/>
    </xf>
    <xf numFmtId="0" fontId="12" fillId="5" borderId="22" xfId="0" applyFont="1" applyFill="1" applyBorder="1" applyAlignment="1">
      <alignment horizontal="center" vertical="center" wrapText="1"/>
    </xf>
    <xf numFmtId="0" fontId="10" fillId="0" borderId="19" xfId="0" applyFont="1" applyBorder="1" applyAlignment="1">
      <alignment horizontal="center" vertical="center"/>
    </xf>
    <xf numFmtId="0" fontId="10" fillId="5" borderId="22" xfId="0" applyFont="1" applyFill="1" applyBorder="1" applyAlignment="1">
      <alignment horizontal="center" vertical="center"/>
    </xf>
    <xf numFmtId="0" fontId="10" fillId="5" borderId="13" xfId="0" applyFont="1" applyFill="1" applyBorder="1" applyAlignment="1">
      <alignment horizontal="right" vertical="center" wrapText="1"/>
    </xf>
    <xf numFmtId="4" fontId="2" fillId="7" borderId="12" xfId="0" applyNumberFormat="1" applyFont="1" applyFill="1" applyBorder="1" applyAlignment="1">
      <alignment horizontal="center" vertical="center"/>
    </xf>
    <xf numFmtId="0" fontId="5" fillId="0" borderId="13" xfId="0" applyFont="1" applyBorder="1" applyAlignment="1">
      <alignment horizontal="right" vertical="center"/>
    </xf>
    <xf numFmtId="4" fontId="5" fillId="4" borderId="12" xfId="0" applyNumberFormat="1" applyFont="1" applyFill="1" applyBorder="1" applyAlignment="1">
      <alignment horizontal="right" vertical="center"/>
    </xf>
    <xf numFmtId="0" fontId="10" fillId="5" borderId="15" xfId="0" applyFont="1" applyFill="1" applyBorder="1" applyAlignment="1">
      <alignment horizontal="right" vertical="center" wrapText="1"/>
    </xf>
    <xf numFmtId="4" fontId="2" fillId="7" borderId="16" xfId="0" applyNumberFormat="1" applyFont="1" applyFill="1" applyBorder="1" applyAlignment="1">
      <alignment horizontal="center" vertical="center"/>
    </xf>
    <xf numFmtId="4" fontId="5" fillId="0" borderId="12" xfId="0" applyNumberFormat="1" applyFont="1" applyBorder="1" applyAlignment="1">
      <alignment horizontal="right" vertical="center"/>
    </xf>
    <xf numFmtId="0" fontId="6" fillId="0" borderId="2" xfId="0" applyFont="1" applyBorder="1" applyAlignment="1">
      <alignment horizontal="center"/>
    </xf>
    <xf numFmtId="0" fontId="5" fillId="0" borderId="5" xfId="0" applyFont="1" applyBorder="1" applyAlignment="1">
      <alignment horizontal="right" vertical="center"/>
    </xf>
    <xf numFmtId="4" fontId="7" fillId="4" borderId="10" xfId="0" applyNumberFormat="1" applyFont="1" applyFill="1" applyBorder="1" applyAlignment="1">
      <alignment horizontal="right" vertical="center"/>
    </xf>
    <xf numFmtId="164" fontId="5" fillId="0" borderId="11" xfId="0" applyNumberFormat="1" applyFont="1" applyBorder="1" applyAlignment="1">
      <alignment horizontal="center"/>
    </xf>
    <xf numFmtId="0" fontId="8" fillId="5" borderId="5" xfId="0" applyFont="1" applyFill="1" applyBorder="1" applyAlignment="1">
      <alignment horizontal="right" vertical="center"/>
    </xf>
    <xf numFmtId="4" fontId="9" fillId="6" borderId="10" xfId="0" applyNumberFormat="1" applyFont="1" applyFill="1" applyBorder="1" applyAlignment="1">
      <alignment horizontal="center" vertical="center"/>
    </xf>
    <xf numFmtId="0" fontId="2" fillId="0" borderId="5" xfId="0" applyFont="1" applyBorder="1" applyAlignment="1">
      <alignment horizontal="right" vertical="center"/>
    </xf>
    <xf numFmtId="4" fontId="7" fillId="0" borderId="12" xfId="0" applyNumberFormat="1" applyFont="1" applyBorder="1" applyAlignment="1">
      <alignment horizontal="right" vertical="center"/>
    </xf>
    <xf numFmtId="0" fontId="10" fillId="5" borderId="13" xfId="0" applyFont="1" applyFill="1" applyBorder="1" applyAlignment="1">
      <alignment horizontal="right" vertical="center"/>
    </xf>
    <xf numFmtId="4" fontId="2" fillId="7" borderId="14" xfId="0" applyNumberFormat="1" applyFont="1" applyFill="1" applyBorder="1" applyAlignment="1">
      <alignment horizontal="center" vertical="center"/>
    </xf>
    <xf numFmtId="0" fontId="2" fillId="0" borderId="13" xfId="0" applyFont="1" applyBorder="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4" fillId="0" borderId="2" xfId="0" applyFont="1" applyBorder="1" applyAlignment="1">
      <alignment horizontal="center" vertical="center"/>
    </xf>
    <xf numFmtId="0" fontId="5" fillId="2" borderId="3" xfId="0" applyFont="1" applyFill="1" applyBorder="1" applyAlignment="1">
      <alignment horizontal="center" vertical="center"/>
    </xf>
    <xf numFmtId="0" fontId="5" fillId="0" borderId="4" xfId="0" applyFont="1" applyBorder="1" applyAlignment="1">
      <alignment horizontal="center" vertical="center"/>
    </xf>
    <xf numFmtId="0" fontId="5" fillId="3" borderId="5" xfId="0" applyFont="1" applyFill="1" applyBorder="1" applyAlignment="1">
      <alignment horizontal="right"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3" borderId="8" xfId="0" applyFont="1" applyFill="1" applyBorder="1" applyAlignment="1">
      <alignment horizontal="right" vertical="center"/>
    </xf>
    <xf numFmtId="0" fontId="5" fillId="2" borderId="9" xfId="0" applyFont="1" applyFill="1" applyBorder="1" applyAlignment="1">
      <alignment horizontal="center" vertical="center"/>
    </xf>
    <xf numFmtId="0" fontId="29" fillId="0" borderId="0" xfId="0" applyFont="1" applyBorder="1" applyAlignment="1">
      <alignment horizontal="justify" vertical="center" wrapText="1"/>
    </xf>
    <xf numFmtId="0" fontId="27" fillId="0" borderId="0" xfId="0" applyFont="1" applyBorder="1" applyAlignment="1">
      <alignment horizontal="left" vertical="center" wrapText="1"/>
    </xf>
    <xf numFmtId="0" fontId="26" fillId="10" borderId="22" xfId="0" applyFont="1" applyFill="1" applyBorder="1" applyAlignment="1">
      <alignment horizontal="left" vertical="center" wrapText="1"/>
    </xf>
    <xf numFmtId="0" fontId="12" fillId="0" borderId="22" xfId="0" applyFont="1" applyBorder="1" applyAlignment="1">
      <alignment horizontal="lef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xf>
    <xf numFmtId="0" fontId="10" fillId="10" borderId="22" xfId="0" applyFont="1" applyFill="1" applyBorder="1" applyAlignment="1">
      <alignment horizontal="center" vertical="center"/>
    </xf>
    <xf numFmtId="0" fontId="26" fillId="0" borderId="22" xfId="0" applyFont="1" applyBorder="1" applyAlignment="1">
      <alignment horizontal="center" vertical="center"/>
    </xf>
    <xf numFmtId="0" fontId="10" fillId="10" borderId="30" xfId="0" applyFont="1" applyFill="1" applyBorder="1" applyAlignment="1">
      <alignment horizontal="center" vertical="center" wrapText="1"/>
    </xf>
    <xf numFmtId="0" fontId="10" fillId="0" borderId="31" xfId="0" applyFont="1" applyBorder="1" applyAlignment="1">
      <alignment horizontal="center" vertical="center"/>
    </xf>
    <xf numFmtId="0" fontId="10" fillId="0" borderId="22" xfId="0" applyFont="1" applyBorder="1" applyAlignment="1">
      <alignment horizontal="center" vertical="center" wrapText="1"/>
    </xf>
    <xf numFmtId="0" fontId="30" fillId="0" borderId="22" xfId="0" applyFont="1" applyBorder="1" applyAlignment="1">
      <alignment horizontal="center" vertical="center"/>
    </xf>
    <xf numFmtId="0" fontId="31" fillId="0" borderId="22" xfId="0" applyFont="1" applyBorder="1" applyAlignment="1">
      <alignment horizontal="center" vertical="center"/>
    </xf>
    <xf numFmtId="0" fontId="30" fillId="0" borderId="22" xfId="0" applyFont="1" applyBorder="1" applyAlignment="1">
      <alignment horizontal="center"/>
    </xf>
    <xf numFmtId="0" fontId="30" fillId="0" borderId="22" xfId="0" applyFont="1" applyBorder="1" applyAlignment="1">
      <alignment horizontal="right"/>
    </xf>
    <xf numFmtId="0" fontId="34" fillId="5" borderId="33" xfId="0" applyFont="1" applyFill="1" applyBorder="1" applyAlignment="1">
      <alignment horizontal="center" vertical="center" wrapText="1"/>
    </xf>
    <xf numFmtId="168" fontId="26" fillId="8" borderId="17" xfId="0" applyNumberFormat="1" applyFont="1" applyFill="1" applyBorder="1" applyAlignment="1">
      <alignment horizontal="center" vertical="center"/>
    </xf>
    <xf numFmtId="0" fontId="34" fillId="0" borderId="20" xfId="0" applyFont="1" applyBorder="1" applyAlignment="1">
      <alignment horizontal="center"/>
    </xf>
    <xf numFmtId="0" fontId="35" fillId="0" borderId="22" xfId="0" applyFont="1" applyBorder="1" applyAlignment="1">
      <alignment horizontal="justify" wrapText="1"/>
    </xf>
    <xf numFmtId="0" fontId="5" fillId="5" borderId="13" xfId="0" applyFont="1" applyFill="1" applyBorder="1" applyAlignment="1">
      <alignment horizontal="center" vertical="center" wrapText="1"/>
    </xf>
    <xf numFmtId="168" fontId="34" fillId="0" borderId="22" xfId="0" applyNumberFormat="1" applyFont="1" applyBorder="1" applyAlignment="1">
      <alignment horizontal="center" vertical="center"/>
    </xf>
    <xf numFmtId="0" fontId="34" fillId="5" borderId="13" xfId="0" applyFont="1" applyFill="1" applyBorder="1" applyAlignment="1">
      <alignment horizontal="center" vertical="center" wrapText="1"/>
    </xf>
    <xf numFmtId="167" fontId="34" fillId="0" borderId="22" xfId="0" applyNumberFormat="1" applyFont="1" applyBorder="1" applyAlignment="1">
      <alignment horizontal="center" vertical="center"/>
    </xf>
    <xf numFmtId="0" fontId="34" fillId="5" borderId="22" xfId="0" applyFont="1" applyFill="1" applyBorder="1" applyAlignment="1">
      <alignment horizontal="center" vertical="center"/>
    </xf>
    <xf numFmtId="10" fontId="34" fillId="0" borderId="22" xfId="0" applyNumberFormat="1" applyFont="1" applyBorder="1" applyAlignment="1">
      <alignment horizontal="center" vertical="center"/>
    </xf>
    <xf numFmtId="0" fontId="26" fillId="3" borderId="13" xfId="0" applyFont="1" applyFill="1" applyBorder="1" applyAlignment="1">
      <alignment horizontal="center" vertical="center" textRotation="255" wrapText="1"/>
    </xf>
    <xf numFmtId="0" fontId="34" fillId="5" borderId="13" xfId="0" applyFont="1" applyFill="1" applyBorder="1" applyAlignment="1">
      <alignment horizontal="center" vertical="center"/>
    </xf>
    <xf numFmtId="0" fontId="26" fillId="0" borderId="3" xfId="0" applyFont="1" applyBorder="1" applyAlignment="1">
      <alignment horizontal="center" vertical="center"/>
    </xf>
    <xf numFmtId="0" fontId="5" fillId="0" borderId="25" xfId="0" applyFont="1" applyBorder="1" applyAlignment="1">
      <alignment horizontal="center" vertical="center"/>
    </xf>
    <xf numFmtId="0" fontId="34" fillId="0" borderId="25" xfId="0" applyFont="1" applyBorder="1" applyAlignment="1">
      <alignment horizontal="center" vertical="center"/>
    </xf>
    <xf numFmtId="0" fontId="34" fillId="0" borderId="25" xfId="0" applyFont="1" applyBorder="1" applyAlignment="1">
      <alignment horizontal="center"/>
    </xf>
    <xf numFmtId="0" fontId="26" fillId="5" borderId="13" xfId="0" applyFont="1" applyFill="1" applyBorder="1" applyAlignment="1">
      <alignment horizontal="center" vertical="center"/>
    </xf>
    <xf numFmtId="0" fontId="26" fillId="5" borderId="22" xfId="0" applyFont="1" applyFill="1" applyBorder="1" applyAlignment="1">
      <alignment horizontal="center" vertical="center" wrapText="1"/>
    </xf>
    <xf numFmtId="0" fontId="26" fillId="5" borderId="12" xfId="0" applyFont="1" applyFill="1" applyBorder="1" applyAlignment="1">
      <alignment horizontal="center" vertical="center"/>
    </xf>
    <xf numFmtId="0" fontId="32" fillId="0" borderId="22" xfId="0" applyFont="1" applyBorder="1" applyAlignment="1">
      <alignment horizontal="center" vertical="center" wrapText="1"/>
    </xf>
    <xf numFmtId="0" fontId="32" fillId="0" borderId="22" xfId="0" applyFont="1" applyBorder="1" applyAlignment="1">
      <alignment horizontal="center" vertical="center"/>
    </xf>
    <xf numFmtId="0" fontId="30" fillId="0" borderId="22" xfId="0" applyFont="1" applyBorder="1" applyAlignment="1">
      <alignment horizontal="center" vertical="center" textRotation="255"/>
    </xf>
    <xf numFmtId="0" fontId="42" fillId="0" borderId="36" xfId="0" applyFont="1" applyBorder="1" applyAlignment="1">
      <alignment horizontal="justify" vertical="center" wrapText="1"/>
    </xf>
    <xf numFmtId="0" fontId="30" fillId="5" borderId="12" xfId="0" applyFont="1" applyFill="1" applyBorder="1" applyAlignment="1">
      <alignment horizontal="center" vertical="center" wrapText="1"/>
    </xf>
    <xf numFmtId="0" fontId="42" fillId="0" borderId="8" xfId="0" applyFont="1" applyBorder="1" applyAlignment="1">
      <alignment horizontal="justify" vertical="center" wrapText="1"/>
    </xf>
    <xf numFmtId="0" fontId="30" fillId="5" borderId="13" xfId="0" applyFont="1" applyFill="1" applyBorder="1" applyAlignment="1">
      <alignment horizontal="center" vertical="center"/>
    </xf>
    <xf numFmtId="0" fontId="30" fillId="5" borderId="22" xfId="0" applyFont="1" applyFill="1" applyBorder="1" applyAlignment="1">
      <alignment horizontal="center" vertical="center"/>
    </xf>
    <xf numFmtId="0" fontId="41" fillId="0" borderId="22" xfId="0" applyFont="1" applyBorder="1" applyAlignment="1">
      <alignment horizontal="center" vertical="center" wrapText="1"/>
    </xf>
    <xf numFmtId="0" fontId="30" fillId="0" borderId="3" xfId="0" applyFont="1" applyBorder="1" applyAlignment="1">
      <alignment horizontal="center" vertical="center"/>
    </xf>
    <xf numFmtId="0" fontId="30" fillId="0" borderId="25" xfId="0" applyFont="1" applyBorder="1" applyAlignment="1">
      <alignment horizontal="center" vertical="center"/>
    </xf>
    <xf numFmtId="0" fontId="30" fillId="13" borderId="7" xfId="0" applyFont="1" applyFill="1" applyBorder="1" applyAlignment="1">
      <alignment horizontal="center" vertical="center"/>
    </xf>
    <xf numFmtId="0" fontId="40" fillId="0" borderId="5" xfId="0" applyFont="1" applyBorder="1" applyAlignment="1">
      <alignment horizontal="center" vertical="center"/>
    </xf>
    <xf numFmtId="0" fontId="30" fillId="5" borderId="20" xfId="0" applyFont="1" applyFill="1" applyBorder="1" applyAlignment="1">
      <alignment horizontal="center" vertical="center"/>
    </xf>
    <xf numFmtId="0" fontId="0" fillId="0" borderId="22" xfId="0" applyFont="1" applyBorder="1" applyAlignment="1">
      <alignment horizontal="center" vertical="center" wrapText="1"/>
    </xf>
    <xf numFmtId="170" fontId="0" fillId="0" borderId="22" xfId="0" applyNumberFormat="1" applyBorder="1" applyAlignment="1">
      <alignment horizontal="center" vertical="center"/>
    </xf>
    <xf numFmtId="0" fontId="43" fillId="0" borderId="22" xfId="0" applyFont="1" applyBorder="1" applyAlignment="1">
      <alignment horizontal="center"/>
    </xf>
    <xf numFmtId="0" fontId="13" fillId="0" borderId="3" xfId="0" applyFont="1" applyBorder="1" applyAlignment="1">
      <alignment horizontal="center"/>
    </xf>
    <xf numFmtId="0" fontId="41" fillId="13" borderId="25" xfId="0" applyFont="1" applyFill="1" applyBorder="1" applyAlignment="1">
      <alignment horizontal="center"/>
    </xf>
    <xf numFmtId="0" fontId="41" fillId="0" borderId="15" xfId="0" applyFont="1" applyBorder="1" applyAlignment="1">
      <alignment horizontal="center"/>
    </xf>
    <xf numFmtId="0" fontId="41" fillId="5" borderId="31" xfId="0" applyFont="1" applyFill="1" applyBorder="1" applyAlignment="1">
      <alignment horizontal="center" vertical="center"/>
    </xf>
    <xf numFmtId="0" fontId="41" fillId="5" borderId="15" xfId="0" applyFont="1" applyFill="1" applyBorder="1" applyAlignment="1">
      <alignment horizontal="center" vertical="center"/>
    </xf>
    <xf numFmtId="0" fontId="41" fillId="0" borderId="31" xfId="0" applyFont="1" applyBorder="1" applyAlignment="1">
      <alignment horizontal="center" vertical="center" wrapText="1"/>
    </xf>
    <xf numFmtId="0" fontId="41" fillId="5" borderId="16" xfId="0" applyFont="1" applyFill="1" applyBorder="1" applyAlignment="1">
      <alignment horizontal="center" vertical="center" wrapText="1"/>
    </xf>
  </cellXfs>
  <cellStyles count="4">
    <cellStyle name="Moeda" xfId="2" builtinId="4"/>
    <cellStyle name="Normal" xfId="0" builtinId="0"/>
    <cellStyle name="TableStyleLight1" xfId="3"/>
    <cellStyle name="Vírgula"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6000"/>
      <rgbColor rgb="FF800080"/>
      <rgbColor rgb="FF008080"/>
      <rgbColor rgb="FFC0C0C0"/>
      <rgbColor rgb="FF808080"/>
      <rgbColor rgb="FF9999FF"/>
      <rgbColor rgb="FF7030A0"/>
      <rgbColor rgb="FFFFFF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DDDDDD"/>
      <rgbColor rgb="FFE2F0D9"/>
      <rgbColor rgb="FFFFF2CC"/>
      <rgbColor rgb="FFD9D9D9"/>
      <rgbColor rgb="FFFBE5D6"/>
      <rgbColor rgb="FFCC99FF"/>
      <rgbColor rgb="FFF8CBAD"/>
      <rgbColor rgb="FF2E75B6"/>
      <rgbColor rgb="FF33CCCC"/>
      <rgbColor rgb="FF99CC00"/>
      <rgbColor rgb="FFFFC000"/>
      <rgbColor rgb="FFFF9900"/>
      <rgbColor rgb="FFFF3300"/>
      <rgbColor rgb="FF666699"/>
      <rgbColor rgb="FF969696"/>
      <rgbColor rgb="FF003366"/>
      <rgbColor rgb="FF339966"/>
      <rgbColor rgb="FF003300"/>
      <rgbColor rgb="FF333300"/>
      <rgbColor rgb="FF993300"/>
      <rgbColor rgb="FF993366"/>
      <rgbColor rgb="FF2F5597"/>
      <rgbColor rgb="FF38572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9</xdr:col>
      <xdr:colOff>207720</xdr:colOff>
      <xdr:row>45</xdr:row>
      <xdr:rowOff>107640</xdr:rowOff>
    </xdr:to>
    <xdr:sp macro="" textlink="">
      <xdr:nvSpPr>
        <xdr:cNvPr id="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5704920</xdr:colOff>
      <xdr:row>1</xdr:row>
      <xdr:rowOff>88560</xdr:rowOff>
    </xdr:from>
    <xdr:to>
      <xdr:col>0</xdr:col>
      <xdr:colOff>6093000</xdr:colOff>
      <xdr:row>1</xdr:row>
      <xdr:rowOff>543240</xdr:rowOff>
    </xdr:to>
    <xdr:pic>
      <xdr:nvPicPr>
        <xdr:cNvPr id="74" name="Imagem 1"/>
        <xdr:cNvPicPr/>
      </xdr:nvPicPr>
      <xdr:blipFill>
        <a:blip xmlns:r="http://schemas.openxmlformats.org/officeDocument/2006/relationships" r:embed="rId1"/>
        <a:stretch/>
      </xdr:blipFill>
      <xdr:spPr>
        <a:xfrm>
          <a:off x="5704920" y="279000"/>
          <a:ext cx="388080" cy="45468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hyperlink" Target="https://www.glassdoor.com.br/Sal&#225;rios/webdesigner-s&#234;nior-sal&#225;rio-SRCH_KO0,18.htm" TargetMode="External"/><Relationship Id="rId1" Type="http://schemas.openxmlformats.org/officeDocument/2006/relationships/hyperlink" Target="https://thebridge.social/pt/qual-e-o-salario-dos-profissionais-digitais-no-brasi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00"/>
  </sheetPr>
  <dimension ref="A1:Y85"/>
  <sheetViews>
    <sheetView topLeftCell="A10" zoomScale="130" zoomScaleNormal="130" workbookViewId="0">
      <selection activeCell="F12" sqref="F12:H12"/>
    </sheetView>
  </sheetViews>
  <sheetFormatPr defaultColWidth="8.7109375" defaultRowHeight="15" x14ac:dyDescent="0.25"/>
  <cols>
    <col min="1" max="1" width="7" customWidth="1"/>
    <col min="2" max="2" width="5" customWidth="1"/>
    <col min="3" max="3" width="8.42578125" customWidth="1"/>
    <col min="4" max="4" width="5.7109375" customWidth="1"/>
    <col min="5" max="5" width="14.85546875" customWidth="1"/>
    <col min="6" max="6" width="9" customWidth="1"/>
    <col min="7" max="7" width="11.140625" customWidth="1"/>
    <col min="8" max="8" width="9.28515625" customWidth="1"/>
    <col min="9" max="9" width="0.7109375" customWidth="1"/>
    <col min="10" max="10" width="9.42578125" customWidth="1"/>
    <col min="11" max="11" width="7.85546875" customWidth="1"/>
    <col min="12" max="12" width="6.85546875" customWidth="1"/>
    <col min="13" max="13" width="5.7109375" customWidth="1"/>
    <col min="14" max="14" width="8" customWidth="1"/>
    <col min="15" max="15" width="13" customWidth="1"/>
    <col min="16" max="16" width="10.5703125" customWidth="1"/>
    <col min="17" max="20" width="9" customWidth="1"/>
    <col min="21" max="21" width="40.5703125" customWidth="1"/>
    <col min="22" max="25" width="9" customWidth="1"/>
  </cols>
  <sheetData>
    <row r="1" spans="1:21" s="1" customFormat="1" ht="15" customHeight="1" x14ac:dyDescent="0.2">
      <c r="A1" s="183" t="s">
        <v>0</v>
      </c>
      <c r="B1" s="183"/>
      <c r="C1" s="183"/>
      <c r="D1" s="183"/>
      <c r="E1" s="183"/>
      <c r="F1" s="183"/>
      <c r="G1" s="183"/>
      <c r="H1" s="183"/>
      <c r="I1" s="183"/>
      <c r="J1" s="183"/>
      <c r="K1" s="183"/>
      <c r="L1" s="183"/>
      <c r="M1" s="183"/>
      <c r="N1" s="183"/>
      <c r="O1" s="183"/>
    </row>
    <row r="2" spans="1:21" ht="15" customHeight="1" x14ac:dyDescent="0.25">
      <c r="A2" s="184" t="s">
        <v>1</v>
      </c>
      <c r="B2" s="184"/>
      <c r="C2" s="184"/>
      <c r="D2" s="184"/>
      <c r="E2" s="184"/>
      <c r="F2" s="184"/>
      <c r="G2" s="184"/>
      <c r="H2" s="184"/>
      <c r="I2" s="184"/>
      <c r="J2" s="184"/>
      <c r="K2" s="184"/>
      <c r="L2" s="184"/>
      <c r="M2" s="184"/>
      <c r="N2" s="184"/>
      <c r="O2" s="184"/>
    </row>
    <row r="3" spans="1:21" ht="15" customHeight="1" x14ac:dyDescent="0.25">
      <c r="A3" s="184" t="s">
        <v>2</v>
      </c>
      <c r="B3" s="184"/>
      <c r="C3" s="184"/>
      <c r="D3" s="184"/>
      <c r="E3" s="184"/>
      <c r="F3" s="184"/>
      <c r="G3" s="184"/>
      <c r="H3" s="184"/>
      <c r="I3" s="184"/>
      <c r="J3" s="184"/>
      <c r="K3" s="184"/>
      <c r="L3" s="184"/>
      <c r="M3" s="184"/>
      <c r="N3" s="184"/>
      <c r="O3" s="184"/>
    </row>
    <row r="4" spans="1:21" ht="15" customHeight="1" x14ac:dyDescent="0.25">
      <c r="A4" s="184" t="s">
        <v>3</v>
      </c>
      <c r="B4" s="184"/>
      <c r="C4" s="184"/>
      <c r="D4" s="184"/>
      <c r="E4" s="184"/>
      <c r="F4" s="184"/>
      <c r="G4" s="184"/>
      <c r="H4" s="184"/>
      <c r="I4" s="184"/>
      <c r="J4" s="184"/>
      <c r="K4" s="184"/>
      <c r="L4" s="184"/>
      <c r="M4" s="184"/>
      <c r="N4" s="184"/>
      <c r="O4" s="184"/>
    </row>
    <row r="5" spans="1:21" ht="15" customHeight="1" x14ac:dyDescent="0.25">
      <c r="A5" s="185" t="s">
        <v>4</v>
      </c>
      <c r="B5" s="185"/>
      <c r="C5" s="185"/>
      <c r="D5" s="185"/>
      <c r="E5" s="185"/>
      <c r="F5" s="185"/>
      <c r="G5" s="185"/>
      <c r="H5" s="185"/>
      <c r="I5" s="185"/>
      <c r="J5" s="185"/>
      <c r="K5" s="185"/>
      <c r="L5" s="185"/>
      <c r="M5" s="185"/>
      <c r="N5" s="185"/>
      <c r="O5" s="185"/>
    </row>
    <row r="6" spans="1:21" ht="15" customHeight="1" x14ac:dyDescent="0.25">
      <c r="A6" s="186" t="s">
        <v>5</v>
      </c>
      <c r="B6" s="186"/>
      <c r="C6" s="186"/>
      <c r="D6" s="186"/>
      <c r="E6" s="186"/>
      <c r="F6" s="186"/>
      <c r="G6" s="186"/>
      <c r="H6" s="186"/>
      <c r="I6" s="187"/>
      <c r="J6" s="188" t="s">
        <v>6</v>
      </c>
      <c r="K6" s="188"/>
      <c r="L6" s="188"/>
      <c r="M6" s="188"/>
      <c r="N6" s="189" t="s">
        <v>7</v>
      </c>
      <c r="O6" s="189"/>
    </row>
    <row r="7" spans="1:21" ht="15" customHeight="1" x14ac:dyDescent="0.25">
      <c r="A7" s="190" t="s">
        <v>8</v>
      </c>
      <c r="B7" s="190"/>
      <c r="C7" s="190"/>
      <c r="D7" s="190"/>
      <c r="E7" s="190"/>
      <c r="F7" s="190"/>
      <c r="G7" s="190"/>
      <c r="H7" s="190"/>
      <c r="I7" s="187"/>
      <c r="J7" s="191" t="s">
        <v>9</v>
      </c>
      <c r="K7" s="191"/>
      <c r="L7" s="191"/>
      <c r="M7" s="191"/>
      <c r="N7" s="192" t="s">
        <v>10</v>
      </c>
      <c r="O7" s="192"/>
    </row>
    <row r="8" spans="1:21" ht="5.25" customHeight="1" x14ac:dyDescent="0.25">
      <c r="A8" s="172"/>
      <c r="B8" s="172"/>
      <c r="C8" s="172"/>
      <c r="D8" s="172"/>
      <c r="E8" s="172"/>
      <c r="F8" s="172"/>
      <c r="G8" s="172"/>
      <c r="H8" s="172"/>
      <c r="I8" s="172"/>
      <c r="J8" s="172"/>
      <c r="K8" s="172"/>
      <c r="L8" s="172"/>
      <c r="M8" s="172"/>
      <c r="N8" s="172"/>
      <c r="O8" s="172"/>
    </row>
    <row r="9" spans="1:21" s="2" customFormat="1" ht="15" customHeight="1" x14ac:dyDescent="0.25">
      <c r="A9" s="173" t="s">
        <v>11</v>
      </c>
      <c r="B9" s="173"/>
      <c r="C9" s="173"/>
      <c r="D9" s="173"/>
      <c r="E9" s="173"/>
      <c r="F9" s="174">
        <v>5814.51</v>
      </c>
      <c r="G9" s="174"/>
      <c r="H9" s="174"/>
      <c r="I9" s="175"/>
      <c r="J9" s="176" t="s">
        <v>12</v>
      </c>
      <c r="K9" s="176"/>
      <c r="L9" s="176"/>
      <c r="M9" s="176"/>
      <c r="N9" s="177">
        <f>SUM(N10:O16)</f>
        <v>2884524.0233045514</v>
      </c>
      <c r="O9" s="177"/>
    </row>
    <row r="10" spans="1:21" s="1" customFormat="1" ht="15" customHeight="1" x14ac:dyDescent="0.2">
      <c r="A10" s="178" t="s">
        <v>13</v>
      </c>
      <c r="B10" s="178"/>
      <c r="C10" s="178"/>
      <c r="D10" s="178"/>
      <c r="E10" s="178"/>
      <c r="F10" s="179">
        <v>3876.77</v>
      </c>
      <c r="G10" s="179"/>
      <c r="H10" s="179"/>
      <c r="I10" s="175"/>
      <c r="J10" s="180" t="s">
        <v>14</v>
      </c>
      <c r="K10" s="180"/>
      <c r="L10" s="180"/>
      <c r="M10" s="180"/>
      <c r="N10" s="181">
        <f>E47</f>
        <v>2712042.8042649426</v>
      </c>
      <c r="O10" s="181"/>
      <c r="P10" s="3"/>
    </row>
    <row r="11" spans="1:21" s="1" customFormat="1" ht="15" customHeight="1" x14ac:dyDescent="0.25">
      <c r="A11" s="178" t="s">
        <v>15</v>
      </c>
      <c r="B11" s="178"/>
      <c r="C11" s="178"/>
      <c r="D11" s="178"/>
      <c r="E11" s="178"/>
      <c r="F11" s="179">
        <v>6170.03</v>
      </c>
      <c r="G11" s="179"/>
      <c r="H11" s="179"/>
      <c r="I11" s="175"/>
      <c r="J11" s="180" t="s">
        <v>16</v>
      </c>
      <c r="K11" s="180"/>
      <c r="L11" s="180"/>
      <c r="M11" s="180"/>
      <c r="N11" s="181">
        <f>E51</f>
        <v>729.52769679300286</v>
      </c>
      <c r="O11" s="181"/>
      <c r="P11" s="3"/>
      <c r="U11" s="4">
        <f>N9/30*12</f>
        <v>1153809.6093218205</v>
      </c>
    </row>
    <row r="12" spans="1:21" s="1" customFormat="1" ht="15" customHeight="1" x14ac:dyDescent="0.25">
      <c r="A12" s="178" t="s">
        <v>17</v>
      </c>
      <c r="B12" s="178"/>
      <c r="C12" s="178"/>
      <c r="D12" s="178"/>
      <c r="E12" s="178"/>
      <c r="F12" s="179">
        <v>8689.0499999999993</v>
      </c>
      <c r="G12" s="179"/>
      <c r="H12" s="179"/>
      <c r="I12" s="175"/>
      <c r="J12" s="180" t="s">
        <v>18</v>
      </c>
      <c r="K12" s="180"/>
      <c r="L12" s="180"/>
      <c r="M12" s="180"/>
      <c r="N12" s="166">
        <f>O24</f>
        <v>100215.09271137029</v>
      </c>
      <c r="O12" s="166"/>
      <c r="P12" s="3"/>
      <c r="U12" s="4"/>
    </row>
    <row r="13" spans="1:21" s="1" customFormat="1" ht="15" customHeight="1" x14ac:dyDescent="0.25">
      <c r="A13" s="182" t="s">
        <v>19</v>
      </c>
      <c r="B13" s="182"/>
      <c r="C13" s="182"/>
      <c r="D13" s="182"/>
      <c r="E13" s="182"/>
      <c r="F13" s="179">
        <v>6346.66</v>
      </c>
      <c r="G13" s="179"/>
      <c r="H13" s="179"/>
      <c r="I13" s="175"/>
      <c r="J13" s="180" t="s">
        <v>20</v>
      </c>
      <c r="K13" s="180"/>
      <c r="L13" s="180"/>
      <c r="M13" s="180"/>
      <c r="N13" s="166">
        <f>O26</f>
        <v>28221.574344023327</v>
      </c>
      <c r="O13" s="166"/>
      <c r="P13" s="3"/>
      <c r="U13" s="4"/>
    </row>
    <row r="14" spans="1:21" s="1" customFormat="1" ht="15" customHeight="1" x14ac:dyDescent="0.2">
      <c r="A14" s="167" t="s">
        <v>21</v>
      </c>
      <c r="B14" s="167"/>
      <c r="C14" s="167"/>
      <c r="D14" s="167"/>
      <c r="E14" s="167"/>
      <c r="F14" s="168">
        <f>'Pesquisa Plano de Saúde'!G6</f>
        <v>394.55666666666667</v>
      </c>
      <c r="G14" s="168"/>
      <c r="H14" s="168"/>
      <c r="I14" s="175"/>
      <c r="J14" s="165" t="s">
        <v>22</v>
      </c>
      <c r="K14" s="165"/>
      <c r="L14" s="165"/>
      <c r="M14" s="165"/>
      <c r="N14" s="166">
        <f>O39</f>
        <v>43315.024287422049</v>
      </c>
      <c r="O14" s="166"/>
      <c r="P14" s="3"/>
    </row>
    <row r="15" spans="1:21" ht="15" customHeight="1" x14ac:dyDescent="0.25">
      <c r="A15" s="167" t="s">
        <v>23</v>
      </c>
      <c r="B15" s="167"/>
      <c r="C15" s="167"/>
      <c r="D15" s="167"/>
      <c r="E15" s="167"/>
      <c r="F15" s="168">
        <v>396</v>
      </c>
      <c r="G15" s="168"/>
      <c r="H15" s="168"/>
      <c r="I15" s="175"/>
      <c r="J15" s="169" t="s">
        <v>24</v>
      </c>
      <c r="K15" s="169"/>
      <c r="L15" s="169"/>
      <c r="M15" s="169"/>
      <c r="N15" s="170">
        <v>0</v>
      </c>
      <c r="O15" s="170"/>
      <c r="P15" s="3"/>
    </row>
    <row r="16" spans="1:21" ht="15" customHeight="1" x14ac:dyDescent="0.25">
      <c r="A16" s="167" t="s">
        <v>25</v>
      </c>
      <c r="B16" s="167"/>
      <c r="C16" s="167"/>
      <c r="D16" s="167"/>
      <c r="E16" s="167"/>
      <c r="F16" s="171">
        <v>4</v>
      </c>
      <c r="G16" s="171"/>
      <c r="H16" s="171"/>
      <c r="I16" s="175"/>
      <c r="J16" s="169" t="s">
        <v>26</v>
      </c>
      <c r="K16" s="169"/>
      <c r="L16" s="169"/>
      <c r="M16" s="169"/>
      <c r="N16" s="166">
        <v>0</v>
      </c>
      <c r="O16" s="166"/>
    </row>
    <row r="17" spans="1:22" ht="15" customHeight="1" x14ac:dyDescent="0.25">
      <c r="A17" s="148" t="s">
        <v>27</v>
      </c>
      <c r="B17" s="148"/>
      <c r="C17" s="148"/>
      <c r="D17" s="148"/>
      <c r="E17" s="148"/>
      <c r="F17" s="149">
        <v>30</v>
      </c>
      <c r="G17" s="149"/>
      <c r="H17" s="149"/>
      <c r="I17" s="175"/>
      <c r="J17" s="150" t="s">
        <v>28</v>
      </c>
      <c r="K17" s="150"/>
      <c r="L17" s="150"/>
      <c r="M17" s="150"/>
      <c r="N17" s="151">
        <f>SUM(E45:H45)</f>
        <v>90401.426808831427</v>
      </c>
      <c r="O17" s="151"/>
    </row>
    <row r="18" spans="1:22" ht="6" customHeight="1" x14ac:dyDescent="0.25">
      <c r="I18" s="175"/>
    </row>
    <row r="19" spans="1:22" ht="1.5" customHeight="1" x14ac:dyDescent="0.25">
      <c r="I19" s="175"/>
    </row>
    <row r="20" spans="1:22" ht="11.25" customHeight="1" x14ac:dyDescent="0.25">
      <c r="A20" s="152"/>
      <c r="B20" s="152"/>
      <c r="C20" s="152"/>
      <c r="D20" s="152"/>
      <c r="E20" s="152"/>
      <c r="F20" s="152"/>
      <c r="G20" s="152"/>
      <c r="H20" s="152"/>
      <c r="I20" s="175"/>
      <c r="J20" s="153"/>
      <c r="K20" s="153"/>
      <c r="L20" s="153"/>
      <c r="M20" s="153"/>
      <c r="N20" s="153"/>
      <c r="O20" s="153"/>
    </row>
    <row r="21" spans="1:22" ht="21.75" customHeight="1" x14ac:dyDescent="0.25">
      <c r="A21" s="154"/>
      <c r="B21" s="155" t="s">
        <v>29</v>
      </c>
      <c r="C21" s="155"/>
      <c r="D21" s="155"/>
      <c r="E21" s="156" t="s">
        <v>30</v>
      </c>
      <c r="F21" s="156" t="s">
        <v>31</v>
      </c>
      <c r="G21" s="156" t="s">
        <v>32</v>
      </c>
      <c r="H21" s="156" t="s">
        <v>33</v>
      </c>
      <c r="I21" s="157"/>
      <c r="J21" s="158" t="s">
        <v>34</v>
      </c>
      <c r="K21" s="158"/>
      <c r="L21" s="158"/>
      <c r="M21" s="158"/>
      <c r="N21" s="158"/>
      <c r="O21" s="158"/>
    </row>
    <row r="22" spans="1:22" ht="12" customHeight="1" x14ac:dyDescent="0.25">
      <c r="A22" s="154"/>
      <c r="B22" s="155"/>
      <c r="C22" s="155"/>
      <c r="D22" s="155"/>
      <c r="E22" s="156"/>
      <c r="F22" s="156"/>
      <c r="G22" s="156"/>
      <c r="H22" s="156"/>
      <c r="I22" s="157"/>
      <c r="J22" s="159" t="s">
        <v>35</v>
      </c>
      <c r="K22" s="159"/>
      <c r="L22" s="159"/>
      <c r="M22" s="159"/>
      <c r="N22" s="151">
        <f>'Cálculo conta vinculada'!E27</f>
        <v>10671.272653872</v>
      </c>
      <c r="O22" s="151"/>
    </row>
    <row r="23" spans="1:22" ht="15" customHeight="1" x14ac:dyDescent="0.25">
      <c r="A23" s="154"/>
      <c r="B23" s="160" t="s">
        <v>36</v>
      </c>
      <c r="C23" s="160"/>
      <c r="D23" s="160"/>
      <c r="E23" s="5">
        <v>1</v>
      </c>
      <c r="F23" s="5">
        <v>2</v>
      </c>
      <c r="G23" s="5">
        <v>2</v>
      </c>
      <c r="H23" s="5">
        <v>1</v>
      </c>
      <c r="I23" s="157"/>
      <c r="J23" s="161"/>
      <c r="K23" s="161"/>
      <c r="L23" s="161"/>
      <c r="M23" s="161"/>
      <c r="N23" s="161"/>
      <c r="O23" s="161"/>
      <c r="V23" s="6" t="s">
        <v>37</v>
      </c>
    </row>
    <row r="24" spans="1:22" ht="15" customHeight="1" x14ac:dyDescent="0.25">
      <c r="A24" s="119" t="s">
        <v>38</v>
      </c>
      <c r="B24" s="160" t="s">
        <v>39</v>
      </c>
      <c r="C24" s="160"/>
      <c r="D24" s="160"/>
      <c r="E24" s="7">
        <f>F13</f>
        <v>6346.66</v>
      </c>
      <c r="F24" s="7">
        <f>F10</f>
        <v>3876.77</v>
      </c>
      <c r="G24" s="7">
        <f>F11</f>
        <v>6170.03</v>
      </c>
      <c r="H24" s="7">
        <f>F12</f>
        <v>8689.0499999999993</v>
      </c>
      <c r="I24" s="157"/>
      <c r="J24" s="140" t="s">
        <v>40</v>
      </c>
      <c r="K24" s="140"/>
      <c r="L24" s="140"/>
      <c r="M24" s="140"/>
      <c r="N24" s="140"/>
      <c r="O24" s="8">
        <f>F14*(1+D42)*F17*(E23+F23+G23+H23)</f>
        <v>100215.09271137029</v>
      </c>
      <c r="U24" s="6" t="s">
        <v>41</v>
      </c>
      <c r="V24" s="9">
        <v>6345.98</v>
      </c>
    </row>
    <row r="25" spans="1:22" ht="15" customHeight="1" x14ac:dyDescent="0.25">
      <c r="A25" s="119"/>
      <c r="B25" s="162" t="s">
        <v>42</v>
      </c>
      <c r="C25" s="162"/>
      <c r="D25" s="10">
        <f>IF(N6&amp;N7="Lucro real ou presumidoSem desoneração",'Encargos Sociais'!C33,IF(N6&amp;N7="Lucro real ou presumidoCom desoneração",'Encargos Sociais'!D33,IF(N6&amp;N7="Simples1Sem desoneração",'Encargos Sociais'!E33,IF(N6&amp;N7="Simples1Com desoneração",'Encargos Sociais'!F33))))</f>
        <v>0.75556666666666672</v>
      </c>
      <c r="E25" s="7">
        <f>$D$25*E24</f>
        <v>4795.3247406666669</v>
      </c>
      <c r="F25" s="7">
        <f>$D$25*F24</f>
        <v>2929.1581863333336</v>
      </c>
      <c r="G25" s="7">
        <f>$D$25*G24</f>
        <v>4661.8690003333331</v>
      </c>
      <c r="H25" s="7">
        <f>$D$25*H24</f>
        <v>6565.1565449999998</v>
      </c>
      <c r="I25" s="157"/>
      <c r="J25" s="163"/>
      <c r="K25" s="163"/>
      <c r="L25" s="163"/>
      <c r="M25" s="163"/>
      <c r="N25" s="163"/>
      <c r="O25" s="163"/>
      <c r="U25" s="6" t="s">
        <v>43</v>
      </c>
      <c r="V25" s="9">
        <v>2450.3200000000002</v>
      </c>
    </row>
    <row r="26" spans="1:22" ht="15" customHeight="1" x14ac:dyDescent="0.25">
      <c r="A26" s="119"/>
      <c r="B26" s="164" t="s">
        <v>44</v>
      </c>
      <c r="C26" s="164"/>
      <c r="D26" s="164"/>
      <c r="E26" s="11">
        <f>SUM(E24:E25)</f>
        <v>11141.984740666667</v>
      </c>
      <c r="F26" s="11">
        <f>SUM(F24:F25)</f>
        <v>6805.9281863333335</v>
      </c>
      <c r="G26" s="11">
        <f>SUM(G24:G25)</f>
        <v>10831.899000333333</v>
      </c>
      <c r="H26" s="11">
        <f>SUM(H24:H25)</f>
        <v>15254.206544999999</v>
      </c>
      <c r="I26" s="157"/>
      <c r="J26" s="140" t="s">
        <v>45</v>
      </c>
      <c r="K26" s="140"/>
      <c r="L26" s="140"/>
      <c r="M26" s="140"/>
      <c r="N26" s="140"/>
      <c r="O26" s="8">
        <f>20000*(1+D42)</f>
        <v>28221.574344023327</v>
      </c>
      <c r="U26" s="6" t="s">
        <v>46</v>
      </c>
      <c r="V26" s="9">
        <v>10100</v>
      </c>
    </row>
    <row r="27" spans="1:22" ht="15" customHeight="1" x14ac:dyDescent="0.25">
      <c r="A27" s="119"/>
      <c r="B27" s="141"/>
      <c r="C27" s="141"/>
      <c r="D27" s="141"/>
      <c r="E27" s="141"/>
      <c r="F27" s="141"/>
      <c r="G27" s="141"/>
      <c r="H27" s="141"/>
      <c r="I27" s="157"/>
      <c r="J27" s="142"/>
      <c r="K27" s="142"/>
      <c r="L27" s="142"/>
      <c r="M27" s="142"/>
      <c r="N27" s="142"/>
      <c r="O27" s="142"/>
      <c r="U27" s="6" t="s">
        <v>47</v>
      </c>
      <c r="V27" s="9">
        <v>2217.85</v>
      </c>
    </row>
    <row r="28" spans="1:22" ht="15" customHeight="1" x14ac:dyDescent="0.25">
      <c r="A28" s="119"/>
      <c r="B28" s="143"/>
      <c r="C28" s="143"/>
      <c r="D28" s="143"/>
      <c r="E28" s="143"/>
      <c r="F28" s="143"/>
      <c r="G28" s="143"/>
      <c r="H28" s="143"/>
      <c r="I28" s="157"/>
      <c r="J28" s="144" t="s">
        <v>48</v>
      </c>
      <c r="K28" s="144"/>
      <c r="L28" s="144"/>
      <c r="M28" s="144"/>
      <c r="N28" s="144"/>
      <c r="O28" s="144"/>
      <c r="V28" s="9">
        <f>AVERAGE(V24:V27)</f>
        <v>5278.5374999999995</v>
      </c>
    </row>
    <row r="29" spans="1:22" ht="15" customHeight="1" x14ac:dyDescent="0.25">
      <c r="A29" s="119"/>
      <c r="B29" s="120" t="s">
        <v>49</v>
      </c>
      <c r="C29" s="120"/>
      <c r="D29" s="120"/>
      <c r="E29" s="13">
        <f>$F$15</f>
        <v>396</v>
      </c>
      <c r="F29" s="13">
        <f>$F$15</f>
        <v>396</v>
      </c>
      <c r="G29" s="13">
        <f>$F$15</f>
        <v>396</v>
      </c>
      <c r="H29" s="13">
        <f>$F$15</f>
        <v>396</v>
      </c>
      <c r="I29" s="157"/>
      <c r="J29" s="145"/>
      <c r="K29" s="145"/>
      <c r="L29" s="146" t="s">
        <v>50</v>
      </c>
      <c r="M29" s="146"/>
      <c r="N29" s="147" t="s">
        <v>51</v>
      </c>
      <c r="O29" s="147"/>
    </row>
    <row r="30" spans="1:22" ht="15" customHeight="1" x14ac:dyDescent="0.25">
      <c r="A30" s="119"/>
      <c r="B30" s="120" t="s">
        <v>52</v>
      </c>
      <c r="C30" s="120"/>
      <c r="D30" s="120"/>
      <c r="E30" s="13">
        <f>MAX(0,$F$16*2*26-0.06*MAX(F10,E24))</f>
        <v>0</v>
      </c>
      <c r="F30" s="13">
        <f>MAX(0,$F$16*2*26-0.06*MAX(F11,F24))</f>
        <v>0</v>
      </c>
      <c r="G30" s="13">
        <f>MAX(0,$F$16*2*26-0.06*MAX(F14,G24))</f>
        <v>0</v>
      </c>
      <c r="H30" s="13">
        <f>MAX(0,$F$16*2*26-0.06*MAX(G14,H24))</f>
        <v>0</v>
      </c>
      <c r="I30" s="157"/>
      <c r="J30" s="15" t="s">
        <v>53</v>
      </c>
      <c r="K30" s="12" t="s">
        <v>54</v>
      </c>
      <c r="L30" s="16" t="s">
        <v>55</v>
      </c>
      <c r="M30" s="16" t="s">
        <v>56</v>
      </c>
      <c r="N30" s="16" t="s">
        <v>57</v>
      </c>
      <c r="O30" s="17" t="s">
        <v>58</v>
      </c>
    </row>
    <row r="31" spans="1:22" ht="15" customHeight="1" x14ac:dyDescent="0.25">
      <c r="A31" s="119"/>
      <c r="B31" s="120" t="s">
        <v>59</v>
      </c>
      <c r="C31" s="120"/>
      <c r="D31" s="120"/>
      <c r="E31" s="18">
        <f>($F$9*0.0060406)/12*1.0038</f>
        <v>2.9380497497169005</v>
      </c>
      <c r="F31" s="18">
        <f>($F$9*0.0060406)/12*1.0038</f>
        <v>2.9380497497169005</v>
      </c>
      <c r="G31" s="18">
        <f>($F$9*0.0060406)/12*1.0038</f>
        <v>2.9380497497169005</v>
      </c>
      <c r="H31" s="18">
        <f>($F$9*0.0060406)/12*1.0038</f>
        <v>2.9380497497169005</v>
      </c>
      <c r="I31" s="157"/>
      <c r="J31" s="121" t="str">
        <f>E21</f>
        <v>Sustentação de Portal</v>
      </c>
      <c r="K31" s="19" t="s">
        <v>60</v>
      </c>
      <c r="L31" s="20">
        <f>($E$24)/220*1.7</f>
        <v>49.042372727272721</v>
      </c>
      <c r="M31" s="20">
        <f>($E$44/220)*1.7</f>
        <v>125.83979952232443</v>
      </c>
      <c r="N31" s="21">
        <v>40</v>
      </c>
      <c r="O31" s="22">
        <f t="shared" ref="O31:O38" si="0">N31*M31</f>
        <v>5033.5919808929775</v>
      </c>
    </row>
    <row r="32" spans="1:22" ht="15" customHeight="1" x14ac:dyDescent="0.25">
      <c r="A32" s="119"/>
      <c r="B32" s="125" t="s">
        <v>61</v>
      </c>
      <c r="C32" s="125"/>
      <c r="D32" s="125"/>
      <c r="E32" s="23">
        <f>SUM(E29:E31)</f>
        <v>398.93804974971692</v>
      </c>
      <c r="F32" s="23">
        <f>SUM(F29:F31)</f>
        <v>398.93804974971692</v>
      </c>
      <c r="G32" s="23">
        <f>SUM(G29:G31)</f>
        <v>398.93804974971692</v>
      </c>
      <c r="H32" s="23">
        <f>SUM(H29:H31)</f>
        <v>398.93804974971692</v>
      </c>
      <c r="I32" s="157"/>
      <c r="J32" s="121"/>
      <c r="K32" s="14">
        <v>100</v>
      </c>
      <c r="L32" s="7">
        <f>($E$24)/220*2</f>
        <v>57.696909090909088</v>
      </c>
      <c r="M32" s="7">
        <f>($E$44/220)*2</f>
        <v>148.04682296744051</v>
      </c>
      <c r="N32" s="24">
        <v>40</v>
      </c>
      <c r="O32" s="25">
        <f t="shared" si="0"/>
        <v>5921.8729186976198</v>
      </c>
    </row>
    <row r="33" spans="1:15" ht="15" customHeight="1" x14ac:dyDescent="0.25">
      <c r="A33" s="119"/>
      <c r="B33" s="138"/>
      <c r="C33" s="138"/>
      <c r="D33" s="138"/>
      <c r="E33" s="138"/>
      <c r="F33" s="138"/>
      <c r="G33" s="138"/>
      <c r="H33" s="138"/>
      <c r="I33" s="157"/>
      <c r="J33" s="121" t="str">
        <f>F21</f>
        <v>Suporte e Codificação Nível I</v>
      </c>
      <c r="K33" s="19" t="s">
        <v>60</v>
      </c>
      <c r="L33" s="20">
        <f>($F$24)/220*1.7</f>
        <v>29.956859090909091</v>
      </c>
      <c r="M33" s="20">
        <f>($F$44/220)*1.7</f>
        <v>78.560349046503234</v>
      </c>
      <c r="N33" s="21">
        <v>40</v>
      </c>
      <c r="O33" s="22">
        <f t="shared" si="0"/>
        <v>3142.4139618601293</v>
      </c>
    </row>
    <row r="34" spans="1:15" ht="15" customHeight="1" x14ac:dyDescent="0.25">
      <c r="A34" s="119"/>
      <c r="B34" s="125" t="s">
        <v>62</v>
      </c>
      <c r="C34" s="125"/>
      <c r="D34" s="125"/>
      <c r="E34" s="23">
        <f>E26+E32</f>
        <v>11540.922790416384</v>
      </c>
      <c r="F34" s="23">
        <f>F26+F32</f>
        <v>7204.8662360830504</v>
      </c>
      <c r="G34" s="23">
        <f>G26+G32</f>
        <v>11230.83705008305</v>
      </c>
      <c r="H34" s="23">
        <f>H26+H32</f>
        <v>15653.144594749716</v>
      </c>
      <c r="I34" s="157"/>
      <c r="J34" s="121"/>
      <c r="K34" s="14">
        <v>100</v>
      </c>
      <c r="L34" s="7">
        <f>($F$24)/220*2</f>
        <v>35.24336363636364</v>
      </c>
      <c r="M34" s="7">
        <f>($F$44/220)*2</f>
        <v>92.423940054709689</v>
      </c>
      <c r="N34" s="24">
        <v>40</v>
      </c>
      <c r="O34" s="25">
        <f t="shared" si="0"/>
        <v>3696.9576021883877</v>
      </c>
    </row>
    <row r="35" spans="1:15" ht="15" customHeight="1" x14ac:dyDescent="0.25">
      <c r="A35" s="139"/>
      <c r="B35" s="139"/>
      <c r="C35" s="139"/>
      <c r="D35" s="139"/>
      <c r="E35" s="139"/>
      <c r="F35" s="139"/>
      <c r="G35" s="139"/>
      <c r="H35" s="139"/>
      <c r="I35" s="157"/>
      <c r="J35" s="121" t="str">
        <f>G21</f>
        <v>Suporte e Codificação Nível II</v>
      </c>
      <c r="K35" s="19" t="s">
        <v>60</v>
      </c>
      <c r="L35" s="20">
        <f>($G$24)/220*1.7</f>
        <v>47.677504545454539</v>
      </c>
      <c r="M35" s="20">
        <f>($G$44/220)*1.7</f>
        <v>122.45868970061402</v>
      </c>
      <c r="N35" s="21">
        <v>40</v>
      </c>
      <c r="O35" s="22">
        <f t="shared" si="0"/>
        <v>4898.3475880245605</v>
      </c>
    </row>
    <row r="36" spans="1:15" ht="15" customHeight="1" x14ac:dyDescent="0.25">
      <c r="A36" s="26"/>
      <c r="B36" s="120" t="s">
        <v>63</v>
      </c>
      <c r="C36" s="120"/>
      <c r="D36" s="27">
        <v>0.1</v>
      </c>
      <c r="E36" s="13">
        <f>E34*$D$36</f>
        <v>1154.0922790416384</v>
      </c>
      <c r="F36" s="13">
        <f>F34*$D$36</f>
        <v>720.48662360830508</v>
      </c>
      <c r="G36" s="13">
        <f>G34*$D$36</f>
        <v>1123.0837050083051</v>
      </c>
      <c r="H36" s="13">
        <f>H34*$D$36</f>
        <v>1565.3144594749717</v>
      </c>
      <c r="I36" s="157"/>
      <c r="J36" s="121"/>
      <c r="K36" s="14">
        <v>100</v>
      </c>
      <c r="L36" s="7">
        <f>($G$24)/220*2</f>
        <v>56.091181818181816</v>
      </c>
      <c r="M36" s="7">
        <f>($G$44/220)*2</f>
        <v>144.06904670660472</v>
      </c>
      <c r="N36" s="24">
        <v>40</v>
      </c>
      <c r="O36" s="25">
        <f t="shared" si="0"/>
        <v>5762.7618682641887</v>
      </c>
    </row>
    <row r="37" spans="1:15" ht="15" customHeight="1" x14ac:dyDescent="0.25">
      <c r="A37" s="119" t="s">
        <v>64</v>
      </c>
      <c r="B37" s="120" t="s">
        <v>65</v>
      </c>
      <c r="C37" s="120"/>
      <c r="D37" s="27">
        <v>0.1</v>
      </c>
      <c r="E37" s="13">
        <f>(E34+E36)*$D$37</f>
        <v>1269.5015069458022</v>
      </c>
      <c r="F37" s="13">
        <f>(F34+F36)*$D$37</f>
        <v>792.53528596913566</v>
      </c>
      <c r="G37" s="13">
        <f>(G34+G36)*$D$37</f>
        <v>1235.3920755091356</v>
      </c>
      <c r="H37" s="13">
        <f>(H34+H36)*$D$37</f>
        <v>1721.8459054224688</v>
      </c>
      <c r="I37" s="157"/>
      <c r="J37" s="121" t="str">
        <f>H21</f>
        <v>Suporte e Codificação Nível III</v>
      </c>
      <c r="K37" s="19" t="s">
        <v>60</v>
      </c>
      <c r="L37" s="20">
        <f>($H$24)/220*1.7</f>
        <v>67.142659090909078</v>
      </c>
      <c r="M37" s="20">
        <f>($H$44/220)*1.7</f>
        <v>170.67860286986567</v>
      </c>
      <c r="N37" s="21">
        <v>40</v>
      </c>
      <c r="O37" s="22">
        <f t="shared" si="0"/>
        <v>6827.1441147946271</v>
      </c>
    </row>
    <row r="38" spans="1:15" ht="15" customHeight="1" x14ac:dyDescent="0.25">
      <c r="A38" s="119"/>
      <c r="B38" s="122" t="s">
        <v>66</v>
      </c>
      <c r="C38" s="12" t="s">
        <v>67</v>
      </c>
      <c r="D38" s="27">
        <v>1.6500000000000001E-2</v>
      </c>
      <c r="E38" s="13">
        <f>((E34+E36+E37)*$D$38/(1-($D$38+$D$39+$D$40+$D$41)))</f>
        <v>268.70498368590455</v>
      </c>
      <c r="F38" s="13">
        <f>((F34+F36+F37)*$D$38/(1-($D$38+$D$39+$D$40+$D$41)))</f>
        <v>167.74945119929811</v>
      </c>
      <c r="G38" s="13">
        <f>((G34+G36+G37)*$D$38/(1-($D$38+$D$39+$D$40+$D$41)))</f>
        <v>261.48531977248757</v>
      </c>
      <c r="H38" s="13">
        <f>((H34+H36+H37)*$D$38/(1-($D$38+$D$39+$D$40+$D$41)))</f>
        <v>364.44901671624274</v>
      </c>
      <c r="I38" s="157"/>
      <c r="J38" s="121"/>
      <c r="K38" s="14">
        <v>100</v>
      </c>
      <c r="L38" s="7">
        <f>($H$24)/220*2</f>
        <v>78.99136363636363</v>
      </c>
      <c r="M38" s="7">
        <f>($H$44/220)*2</f>
        <v>200.79835631748904</v>
      </c>
      <c r="N38" s="24">
        <v>40</v>
      </c>
      <c r="O38" s="25">
        <f t="shared" si="0"/>
        <v>8031.9342526995615</v>
      </c>
    </row>
    <row r="39" spans="1:15" ht="15" customHeight="1" x14ac:dyDescent="0.25">
      <c r="A39" s="119"/>
      <c r="B39" s="122"/>
      <c r="C39" s="12" t="s">
        <v>68</v>
      </c>
      <c r="D39" s="27">
        <v>7.5999999999999998E-2</v>
      </c>
      <c r="E39" s="13">
        <f>((E34+E36+E37)*$D$39/(1-($D$38+$D$39+$D$40+$D$41)))</f>
        <v>1237.6714400078026</v>
      </c>
      <c r="F39" s="13">
        <f>((F34+F36+F37)*$D$39/(1-($D$38+$D$39+$D$40+$D$41)))</f>
        <v>772.66413885737302</v>
      </c>
      <c r="G39" s="13">
        <f>((G34+G36+G37)*$D$39/(1-($D$38+$D$39+$D$40+$D$41)))</f>
        <v>1204.4172304672154</v>
      </c>
      <c r="H39" s="13">
        <f>((H34+H36+H37)*$D$39/(1-($D$38+$D$39+$D$40+$D$41)))</f>
        <v>1678.6742588142088</v>
      </c>
      <c r="I39" s="157"/>
      <c r="J39" s="123"/>
      <c r="K39" s="123"/>
      <c r="L39" s="123"/>
      <c r="M39" s="123"/>
      <c r="N39" s="14" t="s">
        <v>69</v>
      </c>
      <c r="O39" s="28">
        <f>SUM(O31:O38)</f>
        <v>43315.024287422049</v>
      </c>
    </row>
    <row r="40" spans="1:15" ht="20.25" customHeight="1" x14ac:dyDescent="0.25">
      <c r="A40" s="119"/>
      <c r="B40" s="122"/>
      <c r="C40" s="12" t="s">
        <v>70</v>
      </c>
      <c r="D40" s="27">
        <v>0.05</v>
      </c>
      <c r="E40" s="13">
        <f>((E34+E36+E37)*$D$40/(1-($D$38+$D$39+$D$40+$D$41)))</f>
        <v>814.25752632092281</v>
      </c>
      <c r="F40" s="13">
        <f>((F34+F36+F37)*$D$40/(1-($D$38+$D$39+$D$40+$D$41)))</f>
        <v>508.33167030090328</v>
      </c>
      <c r="G40" s="13">
        <f>((G34+G36+G37)*$D$40/(1-($D$38+$D$39+$D$40+$D$41)))</f>
        <v>792.37975688632605</v>
      </c>
      <c r="H40" s="13">
        <f>((H34+H36+H37)*$D$40/(1-($D$38+$D$39+$D$40+$D$41)))</f>
        <v>1104.39095974619</v>
      </c>
      <c r="I40" s="157"/>
      <c r="J40" s="124" t="s">
        <v>71</v>
      </c>
      <c r="K40" s="124"/>
      <c r="L40" s="124"/>
      <c r="M40" s="124"/>
      <c r="N40" s="124"/>
      <c r="O40" s="124"/>
    </row>
    <row r="41" spans="1:15" ht="15" customHeight="1" x14ac:dyDescent="0.25">
      <c r="A41" s="119"/>
      <c r="B41" s="122"/>
      <c r="C41" s="12" t="s">
        <v>72</v>
      </c>
      <c r="D41" s="27">
        <v>0</v>
      </c>
      <c r="E41" s="13">
        <f>((E34+E36+E37)*$D$41/(1-($D$38+$D$39+$D$40+$D$41)))</f>
        <v>0</v>
      </c>
      <c r="F41" s="13">
        <f>((F34+F36+F37)*$D$41/(1-($D$38+$D$39+$D$40+$D$41)))</f>
        <v>0</v>
      </c>
      <c r="G41" s="13">
        <f>((G34+G36+G37)*$D$41/(1-($D$38+$D$39+$D$40+$D$41)))</f>
        <v>0</v>
      </c>
      <c r="H41" s="13">
        <f>((H34+H36+H37)*$D$41/(1-($D$38+$D$39+$D$40+$D$41)))</f>
        <v>0</v>
      </c>
      <c r="I41" s="157"/>
      <c r="J41" s="124"/>
      <c r="K41" s="124"/>
      <c r="L41" s="124"/>
      <c r="M41" s="124"/>
      <c r="N41" s="124"/>
      <c r="O41" s="124"/>
    </row>
    <row r="42" spans="1:15" ht="17.25" customHeight="1" x14ac:dyDescent="0.25">
      <c r="A42" s="119"/>
      <c r="B42" s="125" t="s">
        <v>73</v>
      </c>
      <c r="C42" s="125"/>
      <c r="D42" s="29">
        <f>H42/H34</f>
        <v>0.41107871720116618</v>
      </c>
      <c r="E42" s="23">
        <f>SUM(E36:E41)</f>
        <v>4744.2277360020707</v>
      </c>
      <c r="F42" s="23">
        <f>SUM(F36:F41)</f>
        <v>2961.7671699350149</v>
      </c>
      <c r="G42" s="23">
        <f>SUM(G36:G41)</f>
        <v>4616.7580876434695</v>
      </c>
      <c r="H42" s="23">
        <f>SUM(H36:H41)</f>
        <v>6434.6746001740812</v>
      </c>
      <c r="I42" s="157"/>
      <c r="J42" s="126"/>
      <c r="K42" s="126"/>
      <c r="L42" s="126"/>
      <c r="M42" s="126"/>
      <c r="N42" s="126"/>
      <c r="O42" s="126"/>
    </row>
    <row r="43" spans="1:15" ht="15" customHeight="1" x14ac:dyDescent="0.25">
      <c r="A43" s="127" t="s">
        <v>74</v>
      </c>
      <c r="B43" s="127"/>
      <c r="C43" s="127"/>
      <c r="D43" s="127"/>
      <c r="E43" s="127"/>
      <c r="F43" s="127"/>
      <c r="G43" s="127"/>
      <c r="H43" s="127"/>
      <c r="I43" s="157"/>
      <c r="J43" s="126"/>
      <c r="K43" s="126"/>
      <c r="L43" s="126"/>
      <c r="M43" s="126"/>
      <c r="N43" s="126"/>
      <c r="O43" s="126"/>
    </row>
    <row r="44" spans="1:15" ht="15" customHeight="1" x14ac:dyDescent="0.25">
      <c r="A44" s="128" t="s">
        <v>62</v>
      </c>
      <c r="B44" s="129" t="s">
        <v>75</v>
      </c>
      <c r="C44" s="129"/>
      <c r="D44" s="129"/>
      <c r="E44" s="11">
        <f>E34+E42</f>
        <v>16285.150526418454</v>
      </c>
      <c r="F44" s="11">
        <f>F34+F42</f>
        <v>10166.633406018065</v>
      </c>
      <c r="G44" s="11">
        <f>G34+G42</f>
        <v>15847.595137726519</v>
      </c>
      <c r="H44" s="11">
        <f>H34+H42</f>
        <v>22087.819194923795</v>
      </c>
      <c r="I44" s="157"/>
      <c r="J44" s="126"/>
      <c r="K44" s="126"/>
      <c r="L44" s="126"/>
      <c r="M44" s="126"/>
      <c r="N44" s="126"/>
      <c r="O44" s="126"/>
    </row>
    <row r="45" spans="1:15" ht="15" customHeight="1" x14ac:dyDescent="0.25">
      <c r="A45" s="128"/>
      <c r="B45" s="129" t="s">
        <v>76</v>
      </c>
      <c r="C45" s="129"/>
      <c r="D45" s="129"/>
      <c r="E45" s="11">
        <f>E44*E23</f>
        <v>16285.150526418454</v>
      </c>
      <c r="F45" s="11">
        <f>F44*F23</f>
        <v>20333.26681203613</v>
      </c>
      <c r="G45" s="11">
        <f>G44*G23</f>
        <v>31695.190275453038</v>
      </c>
      <c r="H45" s="11">
        <f>H44*H23</f>
        <v>22087.819194923795</v>
      </c>
      <c r="I45" s="157"/>
      <c r="J45" s="126"/>
      <c r="K45" s="126"/>
      <c r="L45" s="126"/>
      <c r="M45" s="126"/>
      <c r="N45" s="126"/>
      <c r="O45" s="126"/>
    </row>
    <row r="46" spans="1:15" ht="13.5" customHeight="1" x14ac:dyDescent="0.25">
      <c r="A46" s="130" t="s">
        <v>77</v>
      </c>
      <c r="B46" s="130"/>
      <c r="C46" s="130"/>
      <c r="D46" s="130"/>
      <c r="E46" s="30">
        <f>E45*$F$17</f>
        <v>488554.5157925536</v>
      </c>
      <c r="F46" s="30">
        <f>F45*$F$17</f>
        <v>609998.00436108396</v>
      </c>
      <c r="G46" s="30">
        <f>G45*$F$17</f>
        <v>950855.70826359116</v>
      </c>
      <c r="H46" s="30">
        <f>H45*$F$17</f>
        <v>662634.57584771386</v>
      </c>
      <c r="I46" s="157"/>
      <c r="J46" s="126"/>
      <c r="K46" s="126"/>
      <c r="L46" s="126"/>
      <c r="M46" s="126"/>
      <c r="N46" s="126"/>
      <c r="O46" s="126"/>
    </row>
    <row r="47" spans="1:15" ht="15" customHeight="1" x14ac:dyDescent="0.25">
      <c r="A47" s="131" t="s">
        <v>78</v>
      </c>
      <c r="B47" s="131"/>
      <c r="C47" s="131"/>
      <c r="D47" s="131"/>
      <c r="E47" s="132">
        <f>SUM(E46:H46)</f>
        <v>2712042.8042649426</v>
      </c>
      <c r="F47" s="132"/>
      <c r="G47" s="132"/>
      <c r="H47" s="132"/>
      <c r="I47" s="157"/>
      <c r="J47" s="126"/>
      <c r="K47" s="126"/>
      <c r="L47" s="126"/>
      <c r="M47" s="126"/>
      <c r="N47" s="126"/>
      <c r="O47" s="126"/>
    </row>
    <row r="48" spans="1:15" ht="13.5" customHeight="1" x14ac:dyDescent="0.25">
      <c r="A48" s="133"/>
      <c r="B48" s="133"/>
      <c r="C48" s="133"/>
      <c r="D48" s="133"/>
      <c r="E48" s="133"/>
      <c r="F48" s="133"/>
      <c r="G48" s="133"/>
      <c r="H48" s="133"/>
      <c r="I48" s="157"/>
      <c r="J48" s="126"/>
      <c r="K48" s="126"/>
      <c r="L48" s="126"/>
      <c r="M48" s="126"/>
      <c r="N48" s="126"/>
      <c r="O48" s="126"/>
    </row>
    <row r="49" spans="1:25" ht="13.5" customHeight="1" x14ac:dyDescent="0.25">
      <c r="A49" s="134" t="s">
        <v>79</v>
      </c>
      <c r="B49" s="134"/>
      <c r="C49" s="134"/>
      <c r="D49" s="134"/>
      <c r="E49" s="31">
        <f>Uniformes!E7</f>
        <v>86.166666666666657</v>
      </c>
      <c r="F49" s="31">
        <f>Uniformes!E7*F23</f>
        <v>172.33333333333331</v>
      </c>
      <c r="G49" s="31">
        <f>Uniformes!E7*G23</f>
        <v>172.33333333333331</v>
      </c>
      <c r="H49" s="31">
        <f>Uniformes!E7</f>
        <v>86.166666666666657</v>
      </c>
      <c r="I49" s="157"/>
      <c r="J49" s="126"/>
      <c r="K49" s="126"/>
      <c r="L49" s="126"/>
      <c r="M49" s="126"/>
      <c r="N49" s="126"/>
      <c r="O49" s="126"/>
    </row>
    <row r="50" spans="1:25" ht="13.5" customHeight="1" x14ac:dyDescent="0.25">
      <c r="A50" s="135" t="s">
        <v>80</v>
      </c>
      <c r="B50" s="135"/>
      <c r="C50" s="135"/>
      <c r="D50" s="135"/>
      <c r="E50" s="7">
        <f>E49*(1+$D$42)</f>
        <v>121.58794946550049</v>
      </c>
      <c r="F50" s="7">
        <f>F49*(1+$D$42)</f>
        <v>243.17589893100097</v>
      </c>
      <c r="G50" s="7">
        <f>G49*(1+$D$42)</f>
        <v>243.17589893100097</v>
      </c>
      <c r="H50" s="7">
        <f>H49*(1+$D$42)</f>
        <v>121.58794946550049</v>
      </c>
      <c r="I50" s="157"/>
      <c r="J50" s="126"/>
      <c r="K50" s="126"/>
      <c r="L50" s="126"/>
      <c r="M50" s="126"/>
      <c r="N50" s="126"/>
      <c r="O50" s="126"/>
    </row>
    <row r="51" spans="1:25" ht="15" customHeight="1" x14ac:dyDescent="0.25">
      <c r="A51" s="136" t="s">
        <v>81</v>
      </c>
      <c r="B51" s="136"/>
      <c r="C51" s="136"/>
      <c r="D51" s="136"/>
      <c r="E51" s="137">
        <f>SUM(E50:H50)</f>
        <v>729.52769679300286</v>
      </c>
      <c r="F51" s="137"/>
      <c r="G51" s="137"/>
      <c r="H51" s="137"/>
      <c r="I51" s="157"/>
      <c r="J51" s="126"/>
      <c r="K51" s="126"/>
      <c r="L51" s="126"/>
      <c r="M51" s="126"/>
      <c r="N51" s="126"/>
      <c r="O51" s="126"/>
    </row>
    <row r="52" spans="1:25" ht="15" customHeight="1" x14ac:dyDescent="0.25">
      <c r="A52" s="32"/>
      <c r="B52" s="32"/>
      <c r="C52" s="32"/>
      <c r="D52" s="32"/>
      <c r="E52" s="33"/>
      <c r="F52" s="33"/>
      <c r="G52" s="33"/>
      <c r="H52" s="33"/>
      <c r="I52" s="34"/>
      <c r="J52" s="35"/>
      <c r="K52" s="35"/>
      <c r="L52" s="35"/>
      <c r="M52" s="35"/>
      <c r="N52" s="35"/>
    </row>
    <row r="53" spans="1:25" ht="12" customHeight="1" x14ac:dyDescent="0.25">
      <c r="A53" s="32"/>
      <c r="B53" s="32"/>
      <c r="C53" s="32"/>
      <c r="D53" s="32"/>
      <c r="E53" s="33"/>
      <c r="F53" s="33"/>
      <c r="G53" s="33"/>
      <c r="H53" s="33"/>
      <c r="P53" s="36"/>
      <c r="Q53" s="36"/>
      <c r="R53" s="36"/>
      <c r="S53" s="36"/>
      <c r="T53" s="36"/>
      <c r="U53" s="36"/>
      <c r="V53" s="36"/>
      <c r="W53" s="36"/>
      <c r="X53" s="36"/>
      <c r="Y53" s="36"/>
    </row>
    <row r="54" spans="1:25" ht="12" customHeight="1" x14ac:dyDescent="0.25">
      <c r="A54" s="111" t="s">
        <v>82</v>
      </c>
      <c r="B54" s="111"/>
      <c r="C54" s="111"/>
      <c r="D54" s="111"/>
      <c r="E54" s="111"/>
      <c r="F54" s="111"/>
      <c r="G54" s="111"/>
      <c r="H54" s="111"/>
      <c r="I54" s="111"/>
      <c r="J54" s="111"/>
      <c r="K54" s="111"/>
      <c r="L54" s="111"/>
      <c r="M54" s="111"/>
      <c r="N54" s="111"/>
      <c r="O54" s="111"/>
    </row>
    <row r="55" spans="1:25" ht="12" customHeight="1" x14ac:dyDescent="0.25">
      <c r="A55" s="117" t="s">
        <v>83</v>
      </c>
      <c r="B55" s="117"/>
      <c r="C55" s="117"/>
      <c r="D55" s="117"/>
      <c r="E55" s="117"/>
      <c r="F55" s="117"/>
      <c r="G55" s="117"/>
      <c r="H55" s="117"/>
      <c r="I55" s="117"/>
      <c r="J55" s="117"/>
      <c r="K55" s="117"/>
      <c r="L55" s="117"/>
      <c r="M55" s="117"/>
      <c r="N55" s="117"/>
      <c r="O55" s="117"/>
    </row>
    <row r="56" spans="1:25" ht="12" customHeight="1" x14ac:dyDescent="0.25">
      <c r="A56" s="111" t="s">
        <v>84</v>
      </c>
      <c r="B56" s="111"/>
      <c r="C56" s="111"/>
      <c r="D56" s="111"/>
      <c r="E56" s="111"/>
      <c r="F56" s="111"/>
      <c r="G56" s="111"/>
      <c r="H56" s="111"/>
      <c r="I56" s="111"/>
      <c r="J56" s="111"/>
      <c r="K56" s="111"/>
      <c r="L56" s="111"/>
      <c r="M56" s="111"/>
      <c r="N56" s="111"/>
      <c r="O56" s="111"/>
    </row>
    <row r="57" spans="1:25" ht="12" customHeight="1" x14ac:dyDescent="0.25">
      <c r="A57" s="111" t="s">
        <v>85</v>
      </c>
      <c r="B57" s="111"/>
      <c r="C57" s="111"/>
      <c r="D57" s="111"/>
      <c r="E57" s="111"/>
      <c r="F57" s="111"/>
      <c r="G57" s="111"/>
      <c r="H57" s="111"/>
      <c r="I57" s="111"/>
      <c r="J57" s="111"/>
      <c r="K57" s="111"/>
      <c r="L57" s="111"/>
      <c r="M57" s="111"/>
      <c r="N57" s="111"/>
      <c r="O57" s="111"/>
    </row>
    <row r="58" spans="1:25" ht="12" customHeight="1" x14ac:dyDescent="0.25">
      <c r="A58" s="111" t="s">
        <v>86</v>
      </c>
      <c r="B58" s="111"/>
      <c r="C58" s="111"/>
      <c r="D58" s="111"/>
      <c r="E58" s="111"/>
      <c r="F58" s="111"/>
      <c r="G58" s="111"/>
      <c r="H58" s="111"/>
      <c r="I58" s="111"/>
      <c r="J58" s="111"/>
      <c r="K58" s="111"/>
      <c r="L58" s="111"/>
      <c r="M58" s="111"/>
      <c r="N58" s="111"/>
      <c r="O58" s="111"/>
    </row>
    <row r="59" spans="1:25" ht="12" customHeight="1" x14ac:dyDescent="0.25">
      <c r="A59" s="111"/>
      <c r="B59" s="111"/>
      <c r="C59" s="111"/>
      <c r="D59" s="111"/>
      <c r="E59" s="111"/>
      <c r="F59" s="111"/>
      <c r="G59" s="111"/>
      <c r="H59" s="111"/>
      <c r="I59" s="111"/>
      <c r="J59" s="111"/>
      <c r="K59" s="111"/>
      <c r="L59" s="111"/>
      <c r="M59" s="111"/>
      <c r="N59" s="111"/>
      <c r="O59" s="111"/>
    </row>
    <row r="60" spans="1:25" ht="12" customHeight="1" x14ac:dyDescent="0.25">
      <c r="A60" s="118" t="s">
        <v>87</v>
      </c>
      <c r="B60" s="118"/>
      <c r="C60" s="118"/>
      <c r="D60" s="118"/>
      <c r="E60" s="118"/>
      <c r="F60" s="118"/>
      <c r="G60" s="118"/>
      <c r="H60" s="118"/>
      <c r="I60" s="118"/>
      <c r="J60" s="118"/>
      <c r="K60" s="118"/>
      <c r="L60" s="118"/>
      <c r="M60" s="118"/>
      <c r="N60" s="118"/>
      <c r="O60" s="118"/>
    </row>
    <row r="61" spans="1:25" ht="12" customHeight="1" x14ac:dyDescent="0.25">
      <c r="A61" s="109" t="s">
        <v>88</v>
      </c>
      <c r="B61" s="109"/>
      <c r="C61" s="109"/>
      <c r="D61" s="109"/>
      <c r="E61" s="109"/>
      <c r="F61" s="109"/>
      <c r="G61" s="109"/>
      <c r="H61" s="109"/>
      <c r="I61" s="109"/>
      <c r="J61" s="109"/>
      <c r="K61" s="109"/>
      <c r="L61" s="109"/>
      <c r="M61" s="109"/>
      <c r="N61" s="109"/>
      <c r="O61" s="109"/>
    </row>
    <row r="62" spans="1:25" ht="12" customHeight="1" x14ac:dyDescent="0.25">
      <c r="A62" s="117" t="s">
        <v>89</v>
      </c>
      <c r="B62" s="117"/>
      <c r="C62" s="117"/>
      <c r="D62" s="117"/>
      <c r="E62" s="117"/>
      <c r="F62" s="117"/>
      <c r="G62" s="117"/>
      <c r="H62" s="117"/>
      <c r="I62" s="117"/>
      <c r="J62" s="117"/>
      <c r="K62" s="117"/>
      <c r="L62" s="117"/>
      <c r="M62" s="117"/>
      <c r="N62" s="117"/>
      <c r="O62" s="117"/>
    </row>
    <row r="63" spans="1:25" ht="12" customHeight="1" x14ac:dyDescent="0.25">
      <c r="A63" s="117"/>
      <c r="B63" s="117"/>
      <c r="C63" s="117"/>
      <c r="D63" s="117"/>
      <c r="E63" s="117"/>
      <c r="F63" s="117"/>
      <c r="G63" s="117"/>
      <c r="H63" s="117"/>
      <c r="I63" s="117"/>
      <c r="J63" s="117"/>
      <c r="K63" s="117"/>
      <c r="L63" s="117"/>
      <c r="M63" s="117"/>
      <c r="N63" s="117"/>
      <c r="O63" s="117"/>
    </row>
    <row r="64" spans="1:25" ht="12" customHeight="1" x14ac:dyDescent="0.25">
      <c r="A64" s="109" t="s">
        <v>90</v>
      </c>
      <c r="B64" s="109"/>
      <c r="C64" s="109"/>
      <c r="D64" s="109"/>
      <c r="E64" s="109"/>
      <c r="F64" s="109"/>
      <c r="G64" s="109"/>
      <c r="H64" s="109"/>
      <c r="I64" s="109"/>
      <c r="J64" s="109"/>
      <c r="K64" s="109"/>
      <c r="L64" s="109"/>
      <c r="M64" s="109"/>
      <c r="N64" s="109"/>
      <c r="O64" s="109"/>
    </row>
    <row r="65" spans="1:15" ht="12" customHeight="1" x14ac:dyDescent="0.25">
      <c r="A65" s="109"/>
      <c r="B65" s="109"/>
      <c r="C65" s="109"/>
      <c r="D65" s="109"/>
      <c r="E65" s="109"/>
      <c r="F65" s="109"/>
      <c r="G65" s="109"/>
      <c r="H65" s="109"/>
      <c r="I65" s="109"/>
      <c r="J65" s="109"/>
      <c r="K65" s="109"/>
      <c r="L65" s="109"/>
      <c r="M65" s="109"/>
      <c r="N65" s="109"/>
      <c r="O65" s="109"/>
    </row>
    <row r="66" spans="1:15" ht="12" customHeight="1" x14ac:dyDescent="0.25">
      <c r="A66" s="110"/>
      <c r="B66" s="111" t="s">
        <v>91</v>
      </c>
      <c r="C66" s="111"/>
      <c r="D66" s="111"/>
      <c r="E66" s="111"/>
      <c r="F66" s="111"/>
      <c r="G66" s="111"/>
      <c r="H66" s="111"/>
      <c r="I66" s="111"/>
      <c r="J66" s="111"/>
      <c r="K66" s="111"/>
      <c r="L66" s="111"/>
      <c r="M66" s="111"/>
      <c r="N66" s="111"/>
      <c r="O66" s="111"/>
    </row>
    <row r="67" spans="1:15" ht="12" customHeight="1" x14ac:dyDescent="0.25">
      <c r="A67" s="110"/>
      <c r="B67" s="111"/>
      <c r="C67" s="111"/>
      <c r="D67" s="111"/>
      <c r="E67" s="111"/>
      <c r="F67" s="111"/>
      <c r="G67" s="111"/>
      <c r="H67" s="111"/>
      <c r="I67" s="111"/>
      <c r="J67" s="111"/>
      <c r="K67" s="111"/>
      <c r="L67" s="111"/>
      <c r="M67" s="111"/>
      <c r="N67" s="111"/>
      <c r="O67" s="111"/>
    </row>
    <row r="68" spans="1:15" ht="12" customHeight="1" x14ac:dyDescent="0.25">
      <c r="A68" s="110"/>
      <c r="B68" s="111"/>
      <c r="C68" s="111"/>
      <c r="D68" s="111"/>
      <c r="E68" s="111"/>
      <c r="F68" s="111"/>
      <c r="G68" s="111"/>
      <c r="H68" s="111"/>
      <c r="I68" s="111"/>
      <c r="J68" s="111"/>
      <c r="K68" s="111"/>
      <c r="L68" s="111"/>
      <c r="M68" s="111"/>
      <c r="N68" s="111"/>
      <c r="O68" s="111"/>
    </row>
    <row r="69" spans="1:15" ht="12" customHeight="1" x14ac:dyDescent="0.25">
      <c r="A69" s="110"/>
      <c r="B69" s="111"/>
      <c r="C69" s="111"/>
      <c r="D69" s="111"/>
      <c r="E69" s="111"/>
      <c r="F69" s="111"/>
      <c r="G69" s="111"/>
      <c r="H69" s="111"/>
      <c r="I69" s="111"/>
      <c r="J69" s="111"/>
      <c r="K69" s="111"/>
      <c r="L69" s="111"/>
      <c r="M69" s="111"/>
      <c r="N69" s="111"/>
      <c r="O69" s="111"/>
    </row>
    <row r="70" spans="1:15" ht="14.25" customHeight="1" x14ac:dyDescent="0.25">
      <c r="A70" s="110"/>
      <c r="B70" s="109" t="s">
        <v>92</v>
      </c>
      <c r="C70" s="109"/>
      <c r="D70" s="109"/>
      <c r="E70" s="109"/>
      <c r="F70" s="109"/>
      <c r="G70" s="109"/>
      <c r="H70" s="109"/>
      <c r="I70" s="109"/>
      <c r="J70" s="109"/>
      <c r="K70" s="109"/>
      <c r="L70" s="109"/>
      <c r="M70" s="109"/>
      <c r="N70" s="109"/>
      <c r="O70" s="109"/>
    </row>
    <row r="71" spans="1:15" ht="13.5" customHeight="1" x14ac:dyDescent="0.25">
      <c r="A71" s="110"/>
      <c r="B71" s="109" t="s">
        <v>93</v>
      </c>
      <c r="C71" s="109"/>
      <c r="D71" s="109"/>
      <c r="E71" s="109"/>
      <c r="F71" s="109"/>
      <c r="G71" s="109"/>
      <c r="H71" s="109"/>
      <c r="I71" s="109"/>
      <c r="J71" s="109"/>
      <c r="K71" s="109"/>
      <c r="L71" s="109"/>
      <c r="M71" s="109"/>
      <c r="N71" s="109"/>
      <c r="O71" s="109"/>
    </row>
    <row r="72" spans="1:15" ht="12" customHeight="1" x14ac:dyDescent="0.25">
      <c r="A72" s="110"/>
      <c r="B72" s="112" t="s">
        <v>94</v>
      </c>
      <c r="C72" s="113" t="s">
        <v>95</v>
      </c>
      <c r="D72" s="113"/>
      <c r="E72" s="113" t="s">
        <v>96</v>
      </c>
      <c r="F72" s="114" t="s">
        <v>97</v>
      </c>
      <c r="G72" s="114"/>
      <c r="H72" s="114"/>
      <c r="I72" s="114"/>
      <c r="J72" s="114"/>
      <c r="K72" s="114"/>
      <c r="L72" s="114"/>
      <c r="M72" s="115"/>
      <c r="N72" s="115"/>
      <c r="O72" s="115"/>
    </row>
    <row r="73" spans="1:15" ht="12" customHeight="1" x14ac:dyDescent="0.25">
      <c r="A73" s="110"/>
      <c r="B73" s="112"/>
      <c r="C73" s="113"/>
      <c r="D73" s="113"/>
      <c r="E73" s="113"/>
      <c r="F73" s="116" t="s">
        <v>98</v>
      </c>
      <c r="G73" s="116"/>
      <c r="H73" s="116"/>
      <c r="I73" s="116"/>
      <c r="J73" s="116"/>
      <c r="K73" s="116"/>
      <c r="L73" s="116"/>
      <c r="M73" s="115"/>
      <c r="N73" s="115"/>
      <c r="O73" s="115"/>
    </row>
    <row r="74" spans="1:15" ht="18" customHeight="1" x14ac:dyDescent="0.25">
      <c r="A74" s="109" t="s">
        <v>99</v>
      </c>
      <c r="B74" s="109"/>
      <c r="C74" s="109"/>
      <c r="D74" s="109"/>
      <c r="E74" s="109"/>
      <c r="F74" s="109"/>
      <c r="G74" s="109"/>
      <c r="H74" s="109"/>
      <c r="I74" s="109"/>
      <c r="J74" s="109"/>
      <c r="K74" s="109"/>
      <c r="L74" s="109"/>
      <c r="M74" s="109"/>
      <c r="N74" s="109"/>
      <c r="O74" s="109"/>
    </row>
    <row r="75" spans="1:15" ht="18" customHeight="1" x14ac:dyDescent="0.25">
      <c r="A75" s="109" t="s">
        <v>100</v>
      </c>
      <c r="B75" s="109"/>
      <c r="C75" s="109"/>
      <c r="D75" s="109"/>
      <c r="E75" s="109"/>
      <c r="F75" s="109"/>
      <c r="G75" s="109"/>
      <c r="H75" s="109"/>
      <c r="I75" s="109"/>
      <c r="J75" s="109"/>
      <c r="K75" s="109"/>
      <c r="L75" s="109"/>
      <c r="M75" s="109"/>
      <c r="N75" s="109"/>
      <c r="O75" s="109"/>
    </row>
    <row r="76" spans="1:15" ht="18" customHeight="1" x14ac:dyDescent="0.25">
      <c r="A76" s="109" t="s">
        <v>101</v>
      </c>
      <c r="B76" s="109"/>
      <c r="C76" s="109"/>
      <c r="D76" s="109"/>
      <c r="E76" s="109"/>
      <c r="F76" s="109"/>
      <c r="G76" s="109"/>
      <c r="H76" s="109"/>
      <c r="I76" s="109"/>
      <c r="J76" s="109"/>
      <c r="K76" s="109"/>
      <c r="L76" s="109"/>
      <c r="M76" s="109"/>
      <c r="N76" s="109"/>
      <c r="O76" s="109"/>
    </row>
    <row r="77" spans="1:15" ht="18" customHeight="1" x14ac:dyDescent="0.25">
      <c r="A77" s="109" t="s">
        <v>102</v>
      </c>
      <c r="B77" s="109"/>
      <c r="C77" s="109"/>
      <c r="D77" s="109"/>
      <c r="E77" s="109"/>
      <c r="F77" s="109"/>
      <c r="G77" s="109"/>
      <c r="H77" s="109"/>
      <c r="I77" s="109"/>
      <c r="J77" s="109"/>
      <c r="K77" s="109"/>
      <c r="L77" s="109"/>
      <c r="M77" s="109"/>
      <c r="N77" s="109"/>
      <c r="O77" s="109"/>
    </row>
    <row r="78" spans="1:15" ht="18" customHeight="1" x14ac:dyDescent="0.25">
      <c r="A78" s="109"/>
      <c r="B78" s="109"/>
      <c r="C78" s="109"/>
      <c r="D78" s="109"/>
      <c r="E78" s="109"/>
      <c r="F78" s="109"/>
      <c r="G78" s="109"/>
      <c r="H78" s="109"/>
      <c r="I78" s="109"/>
      <c r="J78" s="109"/>
      <c r="K78" s="109"/>
      <c r="L78" s="109"/>
      <c r="M78" s="109"/>
      <c r="N78" s="109"/>
      <c r="O78" s="109"/>
    </row>
    <row r="79" spans="1:15" ht="18" customHeight="1" x14ac:dyDescent="0.25">
      <c r="A79" s="109" t="s">
        <v>103</v>
      </c>
      <c r="B79" s="109"/>
      <c r="C79" s="109"/>
      <c r="D79" s="109"/>
      <c r="E79" s="109"/>
      <c r="F79" s="109"/>
      <c r="G79" s="109"/>
      <c r="H79" s="109"/>
      <c r="I79" s="109"/>
      <c r="J79" s="109"/>
      <c r="K79" s="109"/>
      <c r="L79" s="109"/>
      <c r="M79" s="109"/>
      <c r="N79" s="109"/>
      <c r="O79" s="109"/>
    </row>
    <row r="80" spans="1:15" ht="24" customHeight="1" x14ac:dyDescent="0.25">
      <c r="A80" s="109" t="s">
        <v>104</v>
      </c>
      <c r="B80" s="109"/>
      <c r="C80" s="109"/>
      <c r="D80" s="109"/>
      <c r="E80" s="109"/>
      <c r="F80" s="109"/>
      <c r="G80" s="109"/>
      <c r="H80" s="109"/>
      <c r="I80" s="109"/>
      <c r="J80" s="109"/>
      <c r="K80" s="109"/>
      <c r="L80" s="109"/>
      <c r="M80" s="109"/>
      <c r="N80" s="109"/>
      <c r="O80" s="109"/>
    </row>
    <row r="81" spans="1:15" s="37" customFormat="1" ht="26.25" customHeight="1" x14ac:dyDescent="0.25">
      <c r="A81" s="109" t="s">
        <v>105</v>
      </c>
      <c r="B81" s="109"/>
      <c r="C81" s="109"/>
      <c r="D81" s="109"/>
      <c r="E81" s="109"/>
      <c r="F81" s="109"/>
      <c r="G81" s="109"/>
      <c r="H81" s="109"/>
      <c r="I81" s="109"/>
      <c r="J81" s="109"/>
      <c r="K81" s="109"/>
      <c r="L81" s="109"/>
      <c r="M81" s="109"/>
      <c r="N81" s="109"/>
      <c r="O81" s="109"/>
    </row>
    <row r="82" spans="1:15" x14ac:dyDescent="0.25">
      <c r="A82" s="38"/>
      <c r="B82" s="38"/>
      <c r="C82" s="38"/>
      <c r="D82" s="38"/>
      <c r="E82" s="38"/>
      <c r="F82" s="38"/>
      <c r="G82" s="38"/>
      <c r="H82" s="38"/>
      <c r="J82" s="37"/>
      <c r="K82" s="37"/>
      <c r="L82" s="37"/>
      <c r="M82" s="37"/>
      <c r="N82" s="37"/>
      <c r="O82" s="37"/>
    </row>
    <row r="83" spans="1:15" x14ac:dyDescent="0.25">
      <c r="J83" s="37"/>
      <c r="K83" s="37"/>
      <c r="L83" s="37"/>
      <c r="M83" s="37"/>
      <c r="N83" s="37"/>
      <c r="O83" s="37"/>
    </row>
    <row r="84" spans="1:15" x14ac:dyDescent="0.25">
      <c r="J84" s="38"/>
      <c r="K84" s="38"/>
      <c r="L84" s="38"/>
      <c r="M84" s="38"/>
      <c r="N84" s="38"/>
      <c r="O84" s="38"/>
    </row>
    <row r="85" spans="1:15" x14ac:dyDescent="0.25">
      <c r="J85" s="38"/>
      <c r="K85" s="38"/>
      <c r="L85" s="38"/>
      <c r="M85" s="38"/>
      <c r="N85" s="38"/>
      <c r="O85" s="38"/>
    </row>
  </sheetData>
  <mergeCells count="135">
    <mergeCell ref="A1:O1"/>
    <mergeCell ref="A2:O2"/>
    <mergeCell ref="A3:O3"/>
    <mergeCell ref="A4:O4"/>
    <mergeCell ref="A5:O5"/>
    <mergeCell ref="A6:H6"/>
    <mergeCell ref="I6:I7"/>
    <mergeCell ref="J6:M6"/>
    <mergeCell ref="N6:O6"/>
    <mergeCell ref="A7:H7"/>
    <mergeCell ref="J7:M7"/>
    <mergeCell ref="N7:O7"/>
    <mergeCell ref="A8:O8"/>
    <mergeCell ref="A9:E9"/>
    <mergeCell ref="F9:H9"/>
    <mergeCell ref="I9:I20"/>
    <mergeCell ref="J9:M9"/>
    <mergeCell ref="N9:O9"/>
    <mergeCell ref="A10:E10"/>
    <mergeCell ref="F10:H10"/>
    <mergeCell ref="J10:M10"/>
    <mergeCell ref="N10:O10"/>
    <mergeCell ref="A11:E11"/>
    <mergeCell ref="F11:H11"/>
    <mergeCell ref="J11:M11"/>
    <mergeCell ref="N11:O11"/>
    <mergeCell ref="A12:E12"/>
    <mergeCell ref="F12:H12"/>
    <mergeCell ref="J12:M12"/>
    <mergeCell ref="N12:O12"/>
    <mergeCell ref="A13:E13"/>
    <mergeCell ref="F13:H13"/>
    <mergeCell ref="J13:M13"/>
    <mergeCell ref="N13:O13"/>
    <mergeCell ref="A14:E14"/>
    <mergeCell ref="F14:H14"/>
    <mergeCell ref="J14:M14"/>
    <mergeCell ref="N14:O14"/>
    <mergeCell ref="A15:E15"/>
    <mergeCell ref="F15:H15"/>
    <mergeCell ref="J15:M15"/>
    <mergeCell ref="N15:O15"/>
    <mergeCell ref="A16:E16"/>
    <mergeCell ref="F16:H16"/>
    <mergeCell ref="J16:M16"/>
    <mergeCell ref="N16:O16"/>
    <mergeCell ref="A17:E17"/>
    <mergeCell ref="F17:H17"/>
    <mergeCell ref="J17:M17"/>
    <mergeCell ref="N17:O17"/>
    <mergeCell ref="A20:H20"/>
    <mergeCell ref="J20:O20"/>
    <mergeCell ref="A21:A23"/>
    <mergeCell ref="B21:D22"/>
    <mergeCell ref="E21:E22"/>
    <mergeCell ref="F21:F22"/>
    <mergeCell ref="G21:G22"/>
    <mergeCell ref="H21:H22"/>
    <mergeCell ref="I21:I51"/>
    <mergeCell ref="J21:O21"/>
    <mergeCell ref="J22:M22"/>
    <mergeCell ref="N22:O22"/>
    <mergeCell ref="B23:D23"/>
    <mergeCell ref="J23:O23"/>
    <mergeCell ref="A24:A34"/>
    <mergeCell ref="B24:D24"/>
    <mergeCell ref="J24:N24"/>
    <mergeCell ref="B25:C25"/>
    <mergeCell ref="J25:O25"/>
    <mergeCell ref="B26:D26"/>
    <mergeCell ref="J26:N26"/>
    <mergeCell ref="B27:H27"/>
    <mergeCell ref="J27:O27"/>
    <mergeCell ref="B28:H28"/>
    <mergeCell ref="J28:O28"/>
    <mergeCell ref="B29:D29"/>
    <mergeCell ref="J29:K29"/>
    <mergeCell ref="L29:M29"/>
    <mergeCell ref="N29:O29"/>
    <mergeCell ref="B30:D30"/>
    <mergeCell ref="B31:D31"/>
    <mergeCell ref="J31:J32"/>
    <mergeCell ref="B32:D32"/>
    <mergeCell ref="B33:H33"/>
    <mergeCell ref="J33:J34"/>
    <mergeCell ref="B34:D34"/>
    <mergeCell ref="A35:H35"/>
    <mergeCell ref="J35:J36"/>
    <mergeCell ref="B36:C36"/>
    <mergeCell ref="A37:A42"/>
    <mergeCell ref="B37:C37"/>
    <mergeCell ref="J37:J38"/>
    <mergeCell ref="B38:B41"/>
    <mergeCell ref="J39:M39"/>
    <mergeCell ref="J40:O41"/>
    <mergeCell ref="B42:C42"/>
    <mergeCell ref="J42:O51"/>
    <mergeCell ref="A43:H43"/>
    <mergeCell ref="A44:A45"/>
    <mergeCell ref="B44:D44"/>
    <mergeCell ref="B45:D45"/>
    <mergeCell ref="A46:D46"/>
    <mergeCell ref="A47:D47"/>
    <mergeCell ref="E47:H47"/>
    <mergeCell ref="A48:H48"/>
    <mergeCell ref="A49:D49"/>
    <mergeCell ref="A50:D50"/>
    <mergeCell ref="A51:D51"/>
    <mergeCell ref="E51:H51"/>
    <mergeCell ref="A54:O54"/>
    <mergeCell ref="A55:O55"/>
    <mergeCell ref="A56:O56"/>
    <mergeCell ref="A57:O57"/>
    <mergeCell ref="A58:O59"/>
    <mergeCell ref="A60:O60"/>
    <mergeCell ref="A61:O61"/>
    <mergeCell ref="A62:O63"/>
    <mergeCell ref="A64:O65"/>
    <mergeCell ref="A74:O74"/>
    <mergeCell ref="A75:O75"/>
    <mergeCell ref="A76:O76"/>
    <mergeCell ref="A77:O78"/>
    <mergeCell ref="A79:O79"/>
    <mergeCell ref="A80:O80"/>
    <mergeCell ref="A81:O81"/>
    <mergeCell ref="A66:A73"/>
    <mergeCell ref="B66:O69"/>
    <mergeCell ref="B70:O70"/>
    <mergeCell ref="B71:O71"/>
    <mergeCell ref="B72:B73"/>
    <mergeCell ref="C72:D73"/>
    <mergeCell ref="E72:E73"/>
    <mergeCell ref="F72:L72"/>
    <mergeCell ref="M72:O73"/>
    <mergeCell ref="F73:L73"/>
  </mergeCells>
  <pageMargins left="0.25" right="0.25" top="0.75" bottom="0.75"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2">
        <x14:dataValidation type="list" allowBlank="1" showInputMessage="1" showErrorMessage="1">
          <x14:formula1>
            <xm:f>'Encargos Sociais'!$C$6:$D$6</xm:f>
          </x14:formula1>
          <x14:formula2>
            <xm:f>0</xm:f>
          </x14:formula2>
          <xm:sqref>N7:O7</xm:sqref>
        </x14:dataValidation>
        <x14:dataValidation type="list" allowBlank="1" showInputMessage="1" showErrorMessage="1">
          <x14:formula1>
            <xm:f>'Encargos Sociais'!$C$5:$F$5</xm:f>
          </x14:formula1>
          <x14:formula2>
            <xm:f>0</xm:f>
          </x14:formula2>
          <xm:sqref>N6:O6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5597"/>
  </sheetPr>
  <dimension ref="A1:D17"/>
  <sheetViews>
    <sheetView zoomScale="160" zoomScaleNormal="160" workbookViewId="0">
      <selection sqref="A1:D1"/>
    </sheetView>
  </sheetViews>
  <sheetFormatPr defaultColWidth="9" defaultRowHeight="15" x14ac:dyDescent="0.25"/>
  <cols>
    <col min="1" max="1" width="29.42578125" customWidth="1"/>
    <col min="2" max="2" width="37.28515625" customWidth="1"/>
    <col min="3" max="3" width="20.140625" style="91" customWidth="1"/>
    <col min="4" max="4" width="20" customWidth="1"/>
    <col min="1023" max="1024" width="11.5703125" customWidth="1"/>
  </cols>
  <sheetData>
    <row r="1" spans="1:4" x14ac:dyDescent="0.25">
      <c r="A1" s="243" t="s">
        <v>352</v>
      </c>
      <c r="B1" s="243"/>
      <c r="C1" s="243"/>
      <c r="D1" s="243"/>
    </row>
    <row r="2" spans="1:4" x14ac:dyDescent="0.25">
      <c r="A2" s="92" t="s">
        <v>364</v>
      </c>
      <c r="B2" s="92" t="s">
        <v>365</v>
      </c>
      <c r="C2" s="92" t="s">
        <v>366</v>
      </c>
      <c r="D2" s="92" t="s">
        <v>367</v>
      </c>
    </row>
    <row r="3" spans="1:4" ht="13.9" customHeight="1" x14ac:dyDescent="0.25">
      <c r="A3" s="241" t="s">
        <v>368</v>
      </c>
      <c r="B3" s="93" t="s">
        <v>369</v>
      </c>
      <c r="C3" s="94">
        <v>6778.98</v>
      </c>
      <c r="D3" s="242">
        <f>AVERAGE(C3:C5)</f>
        <v>6346.66</v>
      </c>
    </row>
    <row r="4" spans="1:4" x14ac:dyDescent="0.25">
      <c r="A4" s="241"/>
      <c r="B4" s="93" t="s">
        <v>370</v>
      </c>
      <c r="C4" s="95">
        <v>6347</v>
      </c>
      <c r="D4" s="242"/>
    </row>
    <row r="5" spans="1:4" ht="34.5" customHeight="1" x14ac:dyDescent="0.25">
      <c r="A5" s="241"/>
      <c r="B5" s="96" t="s">
        <v>371</v>
      </c>
      <c r="C5" s="94">
        <v>5914</v>
      </c>
      <c r="D5" s="242"/>
    </row>
    <row r="6" spans="1:4" ht="46.7" customHeight="1" x14ac:dyDescent="0.25">
      <c r="A6" s="241" t="s">
        <v>372</v>
      </c>
      <c r="B6" s="97" t="s">
        <v>373</v>
      </c>
      <c r="C6" s="94">
        <v>3895.74</v>
      </c>
      <c r="D6" s="242">
        <f>AVERAGE(C6:C9)</f>
        <v>3876.7649999999999</v>
      </c>
    </row>
    <row r="7" spans="1:4" x14ac:dyDescent="0.25">
      <c r="A7" s="241"/>
      <c r="B7" s="98" t="s">
        <v>374</v>
      </c>
      <c r="C7" s="94">
        <v>3000</v>
      </c>
      <c r="D7" s="242"/>
    </row>
    <row r="8" spans="1:4" ht="30" x14ac:dyDescent="0.25">
      <c r="A8" s="241"/>
      <c r="B8" s="97" t="s">
        <v>375</v>
      </c>
      <c r="C8" s="94">
        <v>3000</v>
      </c>
      <c r="D8" s="242"/>
    </row>
    <row r="9" spans="1:4" x14ac:dyDescent="0.25">
      <c r="A9" s="241"/>
      <c r="B9" s="97" t="s">
        <v>376</v>
      </c>
      <c r="C9" s="94">
        <v>5611.32</v>
      </c>
      <c r="D9" s="242"/>
    </row>
    <row r="10" spans="1:4" ht="46.7" customHeight="1" x14ac:dyDescent="0.25">
      <c r="A10" s="241" t="s">
        <v>377</v>
      </c>
      <c r="B10" s="97" t="s">
        <v>373</v>
      </c>
      <c r="C10" s="94">
        <v>5057.82</v>
      </c>
      <c r="D10" s="242">
        <f>AVERAGE(C10:C13)</f>
        <v>6170.03</v>
      </c>
    </row>
    <row r="11" spans="1:4" x14ac:dyDescent="0.25">
      <c r="A11" s="241"/>
      <c r="B11" s="99" t="s">
        <v>374</v>
      </c>
      <c r="C11" s="94">
        <v>6000</v>
      </c>
      <c r="D11" s="242"/>
    </row>
    <row r="12" spans="1:4" ht="30" x14ac:dyDescent="0.25">
      <c r="A12" s="241"/>
      <c r="B12" s="100" t="s">
        <v>378</v>
      </c>
      <c r="C12" s="94">
        <v>5000</v>
      </c>
      <c r="D12" s="242"/>
    </row>
    <row r="13" spans="1:4" x14ac:dyDescent="0.25">
      <c r="A13" s="241"/>
      <c r="B13" s="97" t="s">
        <v>376</v>
      </c>
      <c r="C13" s="94">
        <v>8622.2999999999993</v>
      </c>
      <c r="D13" s="242"/>
    </row>
    <row r="14" spans="1:4" ht="46.7" customHeight="1" x14ac:dyDescent="0.25">
      <c r="A14" s="241" t="s">
        <v>379</v>
      </c>
      <c r="B14" s="97" t="s">
        <v>373</v>
      </c>
      <c r="C14" s="101">
        <v>6087.09</v>
      </c>
      <c r="D14" s="242">
        <f>AVERAGE(C14:C17)</f>
        <v>8689.0450000000001</v>
      </c>
    </row>
    <row r="15" spans="1:4" x14ac:dyDescent="0.25">
      <c r="A15" s="241"/>
      <c r="B15" s="99" t="s">
        <v>374</v>
      </c>
      <c r="C15" s="101">
        <v>10000</v>
      </c>
      <c r="D15" s="242"/>
    </row>
    <row r="16" spans="1:4" ht="30" x14ac:dyDescent="0.25">
      <c r="A16" s="241"/>
      <c r="B16" s="100" t="s">
        <v>380</v>
      </c>
      <c r="C16" s="102">
        <v>7000</v>
      </c>
      <c r="D16" s="242"/>
    </row>
    <row r="17" spans="1:4" x14ac:dyDescent="0.25">
      <c r="A17" s="241"/>
      <c r="B17" s="97" t="s">
        <v>376</v>
      </c>
      <c r="C17" s="102">
        <v>11669.09</v>
      </c>
      <c r="D17" s="242"/>
    </row>
  </sheetData>
  <mergeCells count="9">
    <mergeCell ref="A10:A13"/>
    <mergeCell ref="D10:D13"/>
    <mergeCell ref="A14:A17"/>
    <mergeCell ref="D14:D17"/>
    <mergeCell ref="A1:D1"/>
    <mergeCell ref="A3:A5"/>
    <mergeCell ref="D3:D5"/>
    <mergeCell ref="A6:A9"/>
    <mergeCell ref="D6:D9"/>
  </mergeCells>
  <hyperlinks>
    <hyperlink ref="B4" r:id="rId1"/>
    <hyperlink ref="B5" r:id="rId2"/>
  </hyperlinks>
  <pageMargins left="0.51180555555555596" right="0.51180555555555596" top="0.78749999999999998" bottom="0.78749999999999998" header="0.511811023622047" footer="0.511811023622047"/>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06000"/>
  </sheetPr>
  <dimension ref="A1:G6"/>
  <sheetViews>
    <sheetView tabSelected="1" zoomScaleNormal="100" workbookViewId="0">
      <selection sqref="A1:G1"/>
    </sheetView>
  </sheetViews>
  <sheetFormatPr defaultColWidth="8.7109375" defaultRowHeight="15" x14ac:dyDescent="0.25"/>
  <cols>
    <col min="1" max="1" width="12.42578125" customWidth="1"/>
    <col min="5" max="5" width="12.5703125" customWidth="1"/>
    <col min="6" max="6" width="11.5703125" customWidth="1"/>
    <col min="7" max="7" width="15.85546875" customWidth="1"/>
  </cols>
  <sheetData>
    <row r="1" spans="1:7" x14ac:dyDescent="0.25">
      <c r="A1" s="244" t="s">
        <v>363</v>
      </c>
      <c r="B1" s="244"/>
      <c r="C1" s="244"/>
      <c r="D1" s="244"/>
      <c r="E1" s="244"/>
      <c r="F1" s="244"/>
      <c r="G1" s="244"/>
    </row>
    <row r="2" spans="1:7" x14ac:dyDescent="0.25">
      <c r="A2" s="245" t="s">
        <v>381</v>
      </c>
      <c r="B2" s="245"/>
      <c r="C2" s="245"/>
      <c r="D2" s="245"/>
      <c r="E2" s="245"/>
      <c r="F2" s="245"/>
      <c r="G2" s="245"/>
    </row>
    <row r="3" spans="1:7" x14ac:dyDescent="0.25">
      <c r="A3" s="246"/>
      <c r="B3" s="246"/>
      <c r="C3" s="246"/>
      <c r="D3" s="247" t="s">
        <v>354</v>
      </c>
      <c r="E3" s="247"/>
      <c r="F3" s="247"/>
      <c r="G3" s="103"/>
    </row>
    <row r="4" spans="1:7" ht="15" customHeight="1" x14ac:dyDescent="0.25">
      <c r="A4" s="248" t="s">
        <v>382</v>
      </c>
      <c r="B4" s="247" t="s">
        <v>174</v>
      </c>
      <c r="C4" s="247" t="s">
        <v>355</v>
      </c>
      <c r="D4" s="249" t="s">
        <v>383</v>
      </c>
      <c r="E4" s="249" t="s">
        <v>384</v>
      </c>
      <c r="F4" s="249" t="s">
        <v>385</v>
      </c>
      <c r="G4" s="250" t="s">
        <v>359</v>
      </c>
    </row>
    <row r="5" spans="1:7" x14ac:dyDescent="0.25">
      <c r="A5" s="248"/>
      <c r="B5" s="247"/>
      <c r="C5" s="247"/>
      <c r="D5" s="249"/>
      <c r="E5" s="249"/>
      <c r="F5" s="249"/>
      <c r="G5" s="250"/>
    </row>
    <row r="6" spans="1:7" ht="22.5" x14ac:dyDescent="0.25">
      <c r="A6" s="104" t="str">
        <f>'Custos e Preços'!A14:E14</f>
        <v>Plano de Saúde Sindicato - R$:</v>
      </c>
      <c r="B6" s="105">
        <v>1</v>
      </c>
      <c r="C6" s="106" t="s">
        <v>118</v>
      </c>
      <c r="D6" s="107">
        <v>315.18</v>
      </c>
      <c r="E6" s="107">
        <v>270.01</v>
      </c>
      <c r="F6" s="107">
        <v>598.48</v>
      </c>
      <c r="G6" s="108">
        <f>SUM(D6:F6)/3</f>
        <v>394.55666666666667</v>
      </c>
    </row>
  </sheetData>
  <mergeCells count="11">
    <mergeCell ref="A1:G1"/>
    <mergeCell ref="A2:G2"/>
    <mergeCell ref="A3:C3"/>
    <mergeCell ref="D3:F3"/>
    <mergeCell ref="A4:A5"/>
    <mergeCell ref="B4:B5"/>
    <mergeCell ref="C4:C5"/>
    <mergeCell ref="D4:D5"/>
    <mergeCell ref="E4:E5"/>
    <mergeCell ref="F4:F5"/>
    <mergeCell ref="G4:G5"/>
  </mergeCells>
  <pageMargins left="0.51180555555555596" right="0.51180555555555596" top="0.78749999999999998" bottom="0.78749999999999998"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300"/>
    <pageSetUpPr fitToPage="1"/>
  </sheetPr>
  <dimension ref="A1:AMJ61"/>
  <sheetViews>
    <sheetView zoomScale="160" zoomScaleNormal="160" workbookViewId="0">
      <selection activeCell="B8" sqref="B8"/>
    </sheetView>
  </sheetViews>
  <sheetFormatPr defaultColWidth="9.140625" defaultRowHeight="15" x14ac:dyDescent="0.25"/>
  <cols>
    <col min="1" max="1" width="4.42578125" style="39" customWidth="1"/>
    <col min="2" max="2" width="47.5703125" style="39" customWidth="1"/>
    <col min="3" max="4" width="15.7109375" style="39" customWidth="1"/>
    <col min="5" max="6" width="14.42578125" style="39" customWidth="1"/>
    <col min="7" max="1024" width="9.140625" style="39"/>
  </cols>
  <sheetData>
    <row r="1" spans="1:6" ht="14.25" customHeight="1" x14ac:dyDescent="0.25">
      <c r="A1" s="200" t="s">
        <v>106</v>
      </c>
      <c r="B1" s="200"/>
      <c r="C1" s="200"/>
      <c r="D1" s="200"/>
      <c r="E1" s="200"/>
      <c r="F1" s="200"/>
    </row>
    <row r="2" spans="1:6" ht="19.5" customHeight="1" x14ac:dyDescent="0.25">
      <c r="A2" s="200" t="s">
        <v>3</v>
      </c>
      <c r="B2" s="200"/>
      <c r="C2" s="200"/>
      <c r="D2" s="200"/>
      <c r="E2" s="200"/>
      <c r="F2" s="200"/>
    </row>
    <row r="3" spans="1:6" ht="15" customHeight="1" x14ac:dyDescent="0.25">
      <c r="A3" s="201" t="s">
        <v>107</v>
      </c>
      <c r="B3" s="201"/>
      <c r="C3" s="201"/>
      <c r="D3" s="201"/>
      <c r="E3" s="201"/>
      <c r="F3" s="201"/>
    </row>
    <row r="4" spans="1:6" ht="28.5" customHeight="1" x14ac:dyDescent="0.25">
      <c r="A4" s="40" t="s">
        <v>108</v>
      </c>
      <c r="B4" s="41"/>
      <c r="C4" s="202" t="s">
        <v>109</v>
      </c>
      <c r="D4" s="202"/>
      <c r="E4" s="202"/>
      <c r="F4" s="202"/>
    </row>
    <row r="5" spans="1:6" ht="19.5" customHeight="1" x14ac:dyDescent="0.25">
      <c r="A5" s="40" t="s">
        <v>110</v>
      </c>
      <c r="B5" s="41"/>
      <c r="C5" s="202" t="s">
        <v>7</v>
      </c>
      <c r="D5" s="202"/>
      <c r="E5" s="203" t="s">
        <v>111</v>
      </c>
      <c r="F5" s="203"/>
    </row>
    <row r="6" spans="1:6" ht="15" customHeight="1" x14ac:dyDescent="0.25">
      <c r="A6" s="41" t="s">
        <v>112</v>
      </c>
      <c r="B6" s="41" t="s">
        <v>113</v>
      </c>
      <c r="C6" s="24" t="s">
        <v>10</v>
      </c>
      <c r="D6" s="24" t="s">
        <v>114</v>
      </c>
      <c r="E6" s="24" t="s">
        <v>10</v>
      </c>
      <c r="F6" s="24" t="s">
        <v>114</v>
      </c>
    </row>
    <row r="7" spans="1:6" ht="14.25" customHeight="1" x14ac:dyDescent="0.25">
      <c r="A7" s="199" t="s">
        <v>115</v>
      </c>
      <c r="B7" s="199"/>
      <c r="C7" s="42">
        <f>SUM(C8:C15)</f>
        <v>39.800000000000004</v>
      </c>
      <c r="D7" s="42">
        <v>19.8</v>
      </c>
      <c r="E7" s="42">
        <f>SUM(E8:E15)</f>
        <v>34</v>
      </c>
      <c r="F7" s="42">
        <f>SUM(F8:F15)</f>
        <v>14</v>
      </c>
    </row>
    <row r="8" spans="1:6" ht="23.25" customHeight="1" x14ac:dyDescent="0.25">
      <c r="A8" s="43">
        <v>1</v>
      </c>
      <c r="B8" s="44" t="s">
        <v>116</v>
      </c>
      <c r="C8" s="45">
        <v>20</v>
      </c>
      <c r="D8" s="45">
        <v>0</v>
      </c>
      <c r="E8" s="45">
        <v>20</v>
      </c>
      <c r="F8" s="45">
        <v>0</v>
      </c>
    </row>
    <row r="9" spans="1:6" ht="14.25" customHeight="1" x14ac:dyDescent="0.25">
      <c r="A9" s="43">
        <v>2</v>
      </c>
      <c r="B9" s="44" t="s">
        <v>117</v>
      </c>
      <c r="C9" s="46">
        <v>1.5</v>
      </c>
      <c r="D9" s="46">
        <v>1.5</v>
      </c>
      <c r="E9" s="46" t="s">
        <v>118</v>
      </c>
      <c r="F9" s="46" t="s">
        <v>118</v>
      </c>
    </row>
    <row r="10" spans="1:6" ht="14.25" customHeight="1" x14ac:dyDescent="0.25">
      <c r="A10" s="43">
        <v>3</v>
      </c>
      <c r="B10" s="44" t="s">
        <v>119</v>
      </c>
      <c r="C10" s="46">
        <v>1</v>
      </c>
      <c r="D10" s="46">
        <v>1</v>
      </c>
      <c r="E10" s="46" t="s">
        <v>118</v>
      </c>
      <c r="F10" s="46" t="s">
        <v>118</v>
      </c>
    </row>
    <row r="11" spans="1:6" ht="14.25" customHeight="1" x14ac:dyDescent="0.25">
      <c r="A11" s="43">
        <v>4</v>
      </c>
      <c r="B11" s="44" t="s">
        <v>120</v>
      </c>
      <c r="C11" s="46">
        <v>0.2</v>
      </c>
      <c r="D11" s="46">
        <v>0.2</v>
      </c>
      <c r="E11" s="46" t="s">
        <v>118</v>
      </c>
      <c r="F11" s="46" t="s">
        <v>118</v>
      </c>
    </row>
    <row r="12" spans="1:6" ht="14.25" customHeight="1" x14ac:dyDescent="0.25">
      <c r="A12" s="43">
        <v>5</v>
      </c>
      <c r="B12" s="44" t="s">
        <v>121</v>
      </c>
      <c r="C12" s="46">
        <v>2.5</v>
      </c>
      <c r="D12" s="46">
        <v>2.5</v>
      </c>
      <c r="E12" s="46" t="s">
        <v>118</v>
      </c>
      <c r="F12" s="46" t="s">
        <v>118</v>
      </c>
    </row>
    <row r="13" spans="1:6" ht="14.25" customHeight="1" x14ac:dyDescent="0.25">
      <c r="A13" s="43">
        <v>6</v>
      </c>
      <c r="B13" s="44" t="s">
        <v>122</v>
      </c>
      <c r="C13" s="46">
        <v>8</v>
      </c>
      <c r="D13" s="46">
        <v>8</v>
      </c>
      <c r="E13" s="46">
        <v>8</v>
      </c>
      <c r="F13" s="46">
        <v>8</v>
      </c>
    </row>
    <row r="14" spans="1:6" ht="14.25" customHeight="1" x14ac:dyDescent="0.25">
      <c r="A14" s="43">
        <v>7</v>
      </c>
      <c r="B14" s="47" t="s">
        <v>123</v>
      </c>
      <c r="C14" s="45">
        <v>6</v>
      </c>
      <c r="D14" s="45">
        <v>0.5</v>
      </c>
      <c r="E14" s="45">
        <v>6</v>
      </c>
      <c r="F14" s="45">
        <v>6</v>
      </c>
    </row>
    <row r="15" spans="1:6" ht="14.25" customHeight="1" x14ac:dyDescent="0.25">
      <c r="A15" s="43">
        <v>8</v>
      </c>
      <c r="B15" s="44" t="s">
        <v>124</v>
      </c>
      <c r="C15" s="46">
        <v>0.6</v>
      </c>
      <c r="D15" s="46">
        <v>0.6</v>
      </c>
      <c r="E15" s="46" t="s">
        <v>118</v>
      </c>
      <c r="F15" s="46" t="s">
        <v>118</v>
      </c>
    </row>
    <row r="16" spans="1:6" ht="14.25" customHeight="1" x14ac:dyDescent="0.25">
      <c r="A16" s="199" t="s">
        <v>125</v>
      </c>
      <c r="B16" s="199"/>
      <c r="C16" s="42">
        <f>SUM(C17:C25)</f>
        <v>22.97</v>
      </c>
      <c r="D16" s="42">
        <f>SUM(D17:D25)</f>
        <v>22.97</v>
      </c>
      <c r="E16" s="42">
        <f>SUM(E17:E25)</f>
        <v>14.639999999999999</v>
      </c>
      <c r="F16" s="42">
        <f>SUM(F17:F25)</f>
        <v>14.639999999999999</v>
      </c>
    </row>
    <row r="17" spans="1:6" ht="14.25" customHeight="1" x14ac:dyDescent="0.25">
      <c r="A17" s="43">
        <v>9</v>
      </c>
      <c r="B17" s="44" t="s">
        <v>126</v>
      </c>
      <c r="C17" s="46">
        <v>8.33</v>
      </c>
      <c r="D17" s="46">
        <v>8.33</v>
      </c>
      <c r="E17" s="46">
        <v>8.33</v>
      </c>
      <c r="F17" s="46">
        <v>8.33</v>
      </c>
    </row>
    <row r="18" spans="1:6" ht="14.25" customHeight="1" x14ac:dyDescent="0.25">
      <c r="A18" s="43">
        <v>10</v>
      </c>
      <c r="B18" s="44" t="s">
        <v>127</v>
      </c>
      <c r="C18" s="46">
        <v>8.33</v>
      </c>
      <c r="D18" s="46">
        <v>8.33</v>
      </c>
      <c r="E18" s="46">
        <v>0</v>
      </c>
      <c r="F18" s="46">
        <v>0</v>
      </c>
    </row>
    <row r="19" spans="1:6" ht="14.25" customHeight="1" x14ac:dyDescent="0.25">
      <c r="A19" s="43">
        <v>11</v>
      </c>
      <c r="B19" s="44" t="s">
        <v>128</v>
      </c>
      <c r="C19" s="46">
        <v>2.78</v>
      </c>
      <c r="D19" s="46">
        <v>2.78</v>
      </c>
      <c r="E19" s="46">
        <v>2.78</v>
      </c>
      <c r="F19" s="46">
        <v>2.78</v>
      </c>
    </row>
    <row r="20" spans="1:6" ht="14.25" customHeight="1" x14ac:dyDescent="0.25">
      <c r="A20" s="43">
        <v>12</v>
      </c>
      <c r="B20" s="44" t="s">
        <v>129</v>
      </c>
      <c r="C20" s="46">
        <v>1.94</v>
      </c>
      <c r="D20" s="46">
        <v>1.94</v>
      </c>
      <c r="E20" s="46">
        <v>1.94</v>
      </c>
      <c r="F20" s="46">
        <v>1.94</v>
      </c>
    </row>
    <row r="21" spans="1:6" ht="14.25" customHeight="1" x14ac:dyDescent="0.25">
      <c r="A21" s="43">
        <v>13</v>
      </c>
      <c r="B21" s="44" t="s">
        <v>130</v>
      </c>
      <c r="C21" s="46">
        <v>0.83</v>
      </c>
      <c r="D21" s="46">
        <v>0.83</v>
      </c>
      <c r="E21" s="46">
        <v>0.83</v>
      </c>
      <c r="F21" s="46">
        <v>0.83</v>
      </c>
    </row>
    <row r="22" spans="1:6" ht="14.25" customHeight="1" x14ac:dyDescent="0.25">
      <c r="A22" s="43">
        <v>14</v>
      </c>
      <c r="B22" s="48" t="s">
        <v>131</v>
      </c>
      <c r="C22" s="46">
        <v>0.33</v>
      </c>
      <c r="D22" s="46">
        <v>0.33</v>
      </c>
      <c r="E22" s="46">
        <v>0.33</v>
      </c>
      <c r="F22" s="46">
        <v>0.33</v>
      </c>
    </row>
    <row r="23" spans="1:6" ht="15" customHeight="1" x14ac:dyDescent="0.25">
      <c r="A23" s="43">
        <v>15</v>
      </c>
      <c r="B23" s="48" t="s">
        <v>132</v>
      </c>
      <c r="C23" s="46">
        <v>0.28000000000000003</v>
      </c>
      <c r="D23" s="46">
        <v>0.28000000000000003</v>
      </c>
      <c r="E23" s="46">
        <v>0.28000000000000003</v>
      </c>
      <c r="F23" s="46">
        <v>0.28000000000000003</v>
      </c>
    </row>
    <row r="24" spans="1:6" ht="14.25" customHeight="1" x14ac:dyDescent="0.25">
      <c r="A24" s="43">
        <v>16</v>
      </c>
      <c r="B24" s="44" t="s">
        <v>133</v>
      </c>
      <c r="C24" s="46">
        <v>7.0000000000000007E-2</v>
      </c>
      <c r="D24" s="46">
        <v>7.0000000000000007E-2</v>
      </c>
      <c r="E24" s="46">
        <v>7.0000000000000007E-2</v>
      </c>
      <c r="F24" s="46">
        <v>7.0000000000000007E-2</v>
      </c>
    </row>
    <row r="25" spans="1:6" ht="14.25" customHeight="1" x14ac:dyDescent="0.25">
      <c r="A25" s="43">
        <v>17</v>
      </c>
      <c r="B25" s="44" t="s">
        <v>134</v>
      </c>
      <c r="C25" s="46">
        <v>0.08</v>
      </c>
      <c r="D25" s="46">
        <v>0.08</v>
      </c>
      <c r="E25" s="46">
        <v>0.08</v>
      </c>
      <c r="F25" s="46">
        <v>0.08</v>
      </c>
    </row>
    <row r="26" spans="1:6" ht="14.25" customHeight="1" x14ac:dyDescent="0.25">
      <c r="A26" s="199" t="s">
        <v>135</v>
      </c>
      <c r="B26" s="199"/>
      <c r="C26" s="42">
        <f>SUM(C27:C28)</f>
        <v>3.6166666666666667</v>
      </c>
      <c r="D26" s="42">
        <f>SUM(D27:D28)</f>
        <v>3.6166666666666667</v>
      </c>
      <c r="E26" s="42">
        <f>SUM(E27:E28)</f>
        <v>3.9066666666666667</v>
      </c>
      <c r="F26" s="42">
        <f>SUM(F27:F28)</f>
        <v>3.9066666666666667</v>
      </c>
    </row>
    <row r="27" spans="1:6" ht="14.25" customHeight="1" x14ac:dyDescent="0.25">
      <c r="A27" s="43">
        <v>18</v>
      </c>
      <c r="B27" s="48" t="s">
        <v>136</v>
      </c>
      <c r="C27" s="46">
        <f>1/12*5</f>
        <v>0.41666666666666663</v>
      </c>
      <c r="D27" s="46">
        <f>1/12*5</f>
        <v>0.41666666666666663</v>
      </c>
      <c r="E27" s="46">
        <f>1/12*5</f>
        <v>0.41666666666666663</v>
      </c>
      <c r="F27" s="46">
        <f>1/12*5</f>
        <v>0.41666666666666663</v>
      </c>
    </row>
    <row r="28" spans="1:6" ht="15" customHeight="1" x14ac:dyDescent="0.25">
      <c r="A28" s="43">
        <v>19</v>
      </c>
      <c r="B28" s="44" t="s">
        <v>137</v>
      </c>
      <c r="C28" s="46">
        <v>3.2</v>
      </c>
      <c r="D28" s="46">
        <v>3.2</v>
      </c>
      <c r="E28" s="46">
        <v>3.49</v>
      </c>
      <c r="F28" s="46">
        <v>3.49</v>
      </c>
    </row>
    <row r="29" spans="1:6" ht="14.25" customHeight="1" x14ac:dyDescent="0.25">
      <c r="A29" s="199" t="s">
        <v>138</v>
      </c>
      <c r="B29" s="199"/>
      <c r="C29" s="42">
        <f>SUM(C30)</f>
        <v>9.14</v>
      </c>
      <c r="D29" s="42">
        <f>SUM(D30)</f>
        <v>4.55</v>
      </c>
      <c r="E29" s="42">
        <f>SUM(E30)</f>
        <v>4.9800000000000004</v>
      </c>
      <c r="F29" s="42">
        <f>SUM(F30)</f>
        <v>2.0499999999999998</v>
      </c>
    </row>
    <row r="30" spans="1:6" ht="15" customHeight="1" x14ac:dyDescent="0.25">
      <c r="A30" s="43">
        <v>21</v>
      </c>
      <c r="B30" s="48" t="s">
        <v>139</v>
      </c>
      <c r="C30" s="46">
        <f>ROUND(C7*C16/100,2)</f>
        <v>9.14</v>
      </c>
      <c r="D30" s="46">
        <f>ROUND(D7*D16/100,2)</f>
        <v>4.55</v>
      </c>
      <c r="E30" s="46">
        <f>ROUND(E7*E16/100,2)</f>
        <v>4.9800000000000004</v>
      </c>
      <c r="F30" s="46">
        <f>ROUND(F7*F16/100,2)</f>
        <v>2.0499999999999998</v>
      </c>
    </row>
    <row r="31" spans="1:6" ht="14.25" customHeight="1" x14ac:dyDescent="0.25">
      <c r="A31" s="199" t="s">
        <v>140</v>
      </c>
      <c r="B31" s="199"/>
      <c r="C31" s="49">
        <f>C32</f>
        <v>0.03</v>
      </c>
      <c r="D31" s="49">
        <f>D32</f>
        <v>0.03</v>
      </c>
      <c r="E31" s="49">
        <f>E32</f>
        <v>0.14000000000000001</v>
      </c>
      <c r="F31" s="49">
        <f>F32</f>
        <v>0.06</v>
      </c>
    </row>
    <row r="32" spans="1:6" ht="15" customHeight="1" x14ac:dyDescent="0.25">
      <c r="A32" s="43">
        <v>22</v>
      </c>
      <c r="B32" s="48" t="s">
        <v>141</v>
      </c>
      <c r="C32" s="46">
        <f>ROUND(C13/100*(SUM(C27)),2)</f>
        <v>0.03</v>
      </c>
      <c r="D32" s="46">
        <f>ROUND(D13/100*(SUM(D27)),2)</f>
        <v>0.03</v>
      </c>
      <c r="E32" s="46">
        <f>ROUND(E7/100*(SUM(E27:E27)),2)</f>
        <v>0.14000000000000001</v>
      </c>
      <c r="F32" s="46">
        <f>ROUND(F7/100*(SUM(F27:F27)),2)</f>
        <v>0.06</v>
      </c>
    </row>
    <row r="33" spans="1:6" ht="21.75" customHeight="1" x14ac:dyDescent="0.25">
      <c r="A33" s="195" t="s">
        <v>142</v>
      </c>
      <c r="B33" s="195"/>
      <c r="C33" s="50">
        <f>(C7+C16+C26+C29+C31)/100</f>
        <v>0.75556666666666672</v>
      </c>
      <c r="D33" s="50">
        <f>(D7+D16+D26+D29+D31)/100</f>
        <v>0.5096666666666666</v>
      </c>
      <c r="E33" s="50">
        <f>(E7+E16+E26+E29+E31)/100</f>
        <v>0.57666666666666666</v>
      </c>
      <c r="F33" s="50">
        <f>(F7+F16+F26+F29+F31)/100</f>
        <v>0.34656666666666669</v>
      </c>
    </row>
    <row r="34" spans="1:6" ht="15.75" customHeight="1" x14ac:dyDescent="0.25">
      <c r="A34" s="196" t="s">
        <v>143</v>
      </c>
      <c r="B34" s="196"/>
      <c r="C34" s="51">
        <f>C17+C18+C19+SUM(C17:C19)*(C7/100)+C28</f>
        <v>30.377120000000001</v>
      </c>
      <c r="D34" s="51">
        <f>D17+D18+D19+SUM(D17:D19)*(D7/100)+D28</f>
        <v>26.48912</v>
      </c>
      <c r="E34" s="51">
        <f>E17+E18+E19+SUM(E17:E19)*(E7/100)+E28</f>
        <v>18.377400000000002</v>
      </c>
      <c r="F34" s="51">
        <f>F17+F18+F19+SUM(F17:F19)*(F7/100)+F28</f>
        <v>16.1554</v>
      </c>
    </row>
    <row r="35" spans="1:6" ht="14.25" customHeight="1" x14ac:dyDescent="0.25">
      <c r="A35" s="197"/>
      <c r="B35" s="197"/>
      <c r="C35" s="197"/>
      <c r="D35" s="197"/>
      <c r="E35" s="197"/>
      <c r="F35" s="197"/>
    </row>
    <row r="36" spans="1:6" ht="23.25" customHeight="1" x14ac:dyDescent="0.25">
      <c r="A36" s="198" t="s">
        <v>144</v>
      </c>
      <c r="B36" s="198"/>
      <c r="C36" s="198"/>
      <c r="D36" s="198"/>
      <c r="E36" s="198"/>
      <c r="F36" s="198"/>
    </row>
    <row r="37" spans="1:6" ht="36" customHeight="1" x14ac:dyDescent="0.25">
      <c r="A37" s="194" t="s">
        <v>145</v>
      </c>
      <c r="B37" s="194"/>
      <c r="C37" s="194"/>
      <c r="D37" s="194"/>
      <c r="E37" s="194"/>
      <c r="F37" s="194"/>
    </row>
    <row r="38" spans="1:6" ht="16.5" customHeight="1" x14ac:dyDescent="0.25">
      <c r="A38" s="194" t="s">
        <v>146</v>
      </c>
      <c r="B38" s="194"/>
      <c r="C38" s="194"/>
      <c r="D38" s="194"/>
      <c r="E38" s="194"/>
      <c r="F38" s="194"/>
    </row>
    <row r="39" spans="1:6" ht="16.5" customHeight="1" x14ac:dyDescent="0.25">
      <c r="A39" s="194" t="s">
        <v>147</v>
      </c>
      <c r="B39" s="194"/>
      <c r="C39" s="194"/>
      <c r="D39" s="194"/>
      <c r="E39" s="194"/>
      <c r="F39" s="194"/>
    </row>
    <row r="40" spans="1:6" ht="16.5" customHeight="1" x14ac:dyDescent="0.25">
      <c r="A40" s="193" t="s">
        <v>148</v>
      </c>
      <c r="B40" s="193"/>
      <c r="C40" s="193"/>
      <c r="D40" s="193"/>
      <c r="E40" s="193"/>
      <c r="F40" s="193"/>
    </row>
    <row r="41" spans="1:6" ht="16.5" customHeight="1" x14ac:dyDescent="0.25">
      <c r="A41" s="193" t="s">
        <v>149</v>
      </c>
      <c r="B41" s="193"/>
      <c r="C41" s="193"/>
      <c r="D41" s="193"/>
      <c r="E41" s="193"/>
      <c r="F41" s="193"/>
    </row>
    <row r="42" spans="1:6" ht="16.5" customHeight="1" x14ac:dyDescent="0.25">
      <c r="A42" s="193" t="s">
        <v>150</v>
      </c>
      <c r="B42" s="193"/>
      <c r="C42" s="193"/>
      <c r="D42" s="193"/>
      <c r="E42" s="193"/>
      <c r="F42" s="193"/>
    </row>
    <row r="43" spans="1:6" ht="20.25" customHeight="1" x14ac:dyDescent="0.25">
      <c r="A43" s="193" t="s">
        <v>151</v>
      </c>
      <c r="B43" s="193"/>
      <c r="C43" s="193"/>
      <c r="D43" s="193"/>
      <c r="E43" s="193"/>
      <c r="F43" s="193"/>
    </row>
    <row r="44" spans="1:6" ht="16.5" customHeight="1" x14ac:dyDescent="0.25">
      <c r="A44" s="193" t="s">
        <v>152</v>
      </c>
      <c r="B44" s="193"/>
      <c r="C44" s="193"/>
      <c r="D44" s="193"/>
      <c r="E44" s="193"/>
      <c r="F44" s="193"/>
    </row>
    <row r="45" spans="1:6" ht="16.5" customHeight="1" x14ac:dyDescent="0.25">
      <c r="A45" s="193" t="s">
        <v>153</v>
      </c>
      <c r="B45" s="193"/>
      <c r="C45" s="193"/>
      <c r="D45" s="193"/>
      <c r="E45" s="193"/>
      <c r="F45" s="193"/>
    </row>
    <row r="46" spans="1:6" ht="18" customHeight="1" x14ac:dyDescent="0.25">
      <c r="A46" s="193" t="s">
        <v>154</v>
      </c>
      <c r="B46" s="193"/>
      <c r="C46" s="193"/>
      <c r="D46" s="193"/>
      <c r="E46" s="193"/>
      <c r="F46" s="193"/>
    </row>
    <row r="47" spans="1:6" ht="21.75" customHeight="1" x14ac:dyDescent="0.25">
      <c r="A47" s="193" t="s">
        <v>155</v>
      </c>
      <c r="B47" s="193"/>
      <c r="C47" s="193"/>
      <c r="D47" s="193"/>
      <c r="E47" s="193"/>
      <c r="F47" s="193"/>
    </row>
    <row r="48" spans="1:6" ht="16.5" customHeight="1" x14ac:dyDescent="0.25">
      <c r="A48" s="193" t="s">
        <v>156</v>
      </c>
      <c r="B48" s="193"/>
      <c r="C48" s="193"/>
      <c r="D48" s="193"/>
      <c r="E48" s="193"/>
      <c r="F48" s="193"/>
    </row>
    <row r="49" spans="1:6" ht="21" customHeight="1" x14ac:dyDescent="0.25">
      <c r="A49" s="193" t="s">
        <v>157</v>
      </c>
      <c r="B49" s="193"/>
      <c r="C49" s="193"/>
      <c r="D49" s="193"/>
      <c r="E49" s="193"/>
      <c r="F49" s="193"/>
    </row>
    <row r="50" spans="1:6" ht="16.5" customHeight="1" x14ac:dyDescent="0.25">
      <c r="A50" s="193" t="s">
        <v>158</v>
      </c>
      <c r="B50" s="193"/>
      <c r="C50" s="193"/>
      <c r="D50" s="193"/>
      <c r="E50" s="193"/>
      <c r="F50" s="193"/>
    </row>
    <row r="51" spans="1:6" ht="32.25" customHeight="1" x14ac:dyDescent="0.25">
      <c r="A51" s="193" t="s">
        <v>159</v>
      </c>
      <c r="B51" s="193"/>
      <c r="C51" s="193"/>
      <c r="D51" s="193"/>
      <c r="E51" s="193"/>
      <c r="F51" s="193"/>
    </row>
    <row r="52" spans="1:6" s="52" customFormat="1" ht="18" customHeight="1" x14ac:dyDescent="0.25">
      <c r="A52" s="193" t="s">
        <v>160</v>
      </c>
      <c r="B52" s="193"/>
      <c r="C52" s="193"/>
      <c r="D52" s="193"/>
      <c r="E52" s="193"/>
      <c r="F52" s="193"/>
    </row>
    <row r="53" spans="1:6" ht="37.5" customHeight="1" x14ac:dyDescent="0.25">
      <c r="A53" s="193" t="s">
        <v>161</v>
      </c>
      <c r="B53" s="193"/>
      <c r="C53" s="193"/>
      <c r="D53" s="193"/>
      <c r="E53" s="193"/>
      <c r="F53" s="193"/>
    </row>
    <row r="54" spans="1:6" ht="26.25" customHeight="1" x14ac:dyDescent="0.25">
      <c r="A54" s="193" t="s">
        <v>162</v>
      </c>
      <c r="B54" s="193"/>
      <c r="C54" s="193"/>
      <c r="D54" s="193"/>
      <c r="E54" s="193"/>
      <c r="F54" s="193"/>
    </row>
    <row r="55" spans="1:6" ht="27" customHeight="1" x14ac:dyDescent="0.25">
      <c r="A55" s="193" t="s">
        <v>163</v>
      </c>
      <c r="B55" s="193"/>
      <c r="C55" s="193"/>
      <c r="D55" s="193"/>
      <c r="E55" s="193"/>
      <c r="F55" s="193"/>
    </row>
    <row r="56" spans="1:6" s="52" customFormat="1" ht="16.5" customHeight="1" x14ac:dyDescent="0.25">
      <c r="A56" s="193" t="s">
        <v>164</v>
      </c>
      <c r="B56" s="193"/>
      <c r="C56" s="193"/>
      <c r="D56" s="193"/>
      <c r="E56" s="193"/>
      <c r="F56" s="193"/>
    </row>
    <row r="57" spans="1:6" ht="39.75" customHeight="1" x14ac:dyDescent="0.25">
      <c r="A57" s="193" t="s">
        <v>165</v>
      </c>
      <c r="B57" s="193"/>
      <c r="C57" s="193"/>
      <c r="D57" s="193"/>
      <c r="E57" s="193"/>
      <c r="F57" s="193"/>
    </row>
    <row r="58" spans="1:6" ht="16.5" customHeight="1" x14ac:dyDescent="0.25">
      <c r="A58" s="193" t="s">
        <v>166</v>
      </c>
      <c r="B58" s="193"/>
      <c r="C58" s="193"/>
      <c r="D58" s="193"/>
      <c r="E58" s="193"/>
      <c r="F58" s="193"/>
    </row>
    <row r="59" spans="1:6" ht="16.5" customHeight="1" x14ac:dyDescent="0.25">
      <c r="A59" s="193" t="s">
        <v>167</v>
      </c>
      <c r="B59" s="193"/>
      <c r="C59" s="193"/>
      <c r="D59" s="193"/>
      <c r="E59" s="193"/>
      <c r="F59" s="193"/>
    </row>
    <row r="60" spans="1:6" ht="12.75" customHeight="1" x14ac:dyDescent="0.25">
      <c r="A60" s="193" t="s">
        <v>168</v>
      </c>
      <c r="B60" s="193"/>
      <c r="C60" s="193"/>
      <c r="D60" s="193"/>
      <c r="E60" s="193"/>
      <c r="F60" s="193"/>
    </row>
    <row r="61" spans="1:6" ht="12.75" customHeight="1" x14ac:dyDescent="0.25">
      <c r="A61" s="193" t="s">
        <v>169</v>
      </c>
      <c r="B61" s="193"/>
      <c r="C61" s="193"/>
      <c r="D61" s="193"/>
      <c r="E61" s="193"/>
      <c r="F61" s="193"/>
    </row>
  </sheetData>
  <mergeCells count="40">
    <mergeCell ref="A1:F1"/>
    <mergeCell ref="A2:F2"/>
    <mergeCell ref="A3:F3"/>
    <mergeCell ref="C4:F4"/>
    <mergeCell ref="C5:D5"/>
    <mergeCell ref="E5:F5"/>
    <mergeCell ref="A7:B7"/>
    <mergeCell ref="A16:B16"/>
    <mergeCell ref="A26:B26"/>
    <mergeCell ref="A29:B29"/>
    <mergeCell ref="A31:B31"/>
    <mergeCell ref="A33:B33"/>
    <mergeCell ref="A34:B34"/>
    <mergeCell ref="A35:F35"/>
    <mergeCell ref="A36:F36"/>
    <mergeCell ref="A37:F37"/>
    <mergeCell ref="A38:F38"/>
    <mergeCell ref="A39:F39"/>
    <mergeCell ref="A40:F40"/>
    <mergeCell ref="A41:F41"/>
    <mergeCell ref="A42:F42"/>
    <mergeCell ref="A43:F43"/>
    <mergeCell ref="A44:F44"/>
    <mergeCell ref="A45:F45"/>
    <mergeCell ref="A46:F46"/>
    <mergeCell ref="A47:F47"/>
    <mergeCell ref="A48:F48"/>
    <mergeCell ref="A49:F49"/>
    <mergeCell ref="A50:F50"/>
    <mergeCell ref="A51:F51"/>
    <mergeCell ref="A52:F52"/>
    <mergeCell ref="A58:F58"/>
    <mergeCell ref="A59:F59"/>
    <mergeCell ref="A60:F60"/>
    <mergeCell ref="A61:F61"/>
    <mergeCell ref="A53:F53"/>
    <mergeCell ref="A54:F54"/>
    <mergeCell ref="A55:F55"/>
    <mergeCell ref="A56:F56"/>
    <mergeCell ref="A57:F57"/>
  </mergeCells>
  <printOptions horizontalCentered="1"/>
  <pageMargins left="0.51180555555555596" right="0.51180555555555596" top="0.78749999999999998" bottom="0.78749999999999998" header="0.511811023622047" footer="0.511811023622047"/>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00"/>
  </sheetPr>
  <dimension ref="A1:E9"/>
  <sheetViews>
    <sheetView topLeftCell="A4" zoomScale="160" zoomScaleNormal="160" workbookViewId="0">
      <selection activeCell="B5" sqref="B5"/>
    </sheetView>
  </sheetViews>
  <sheetFormatPr defaultColWidth="8.7109375" defaultRowHeight="15" x14ac:dyDescent="0.25"/>
  <cols>
    <col min="1" max="1" width="6.5703125" customWidth="1"/>
    <col min="2" max="2" width="42.5703125" customWidth="1"/>
    <col min="3" max="3" width="10.85546875" style="39" customWidth="1"/>
    <col min="4" max="4" width="13.85546875" customWidth="1"/>
    <col min="5" max="5" width="12.5703125" customWidth="1"/>
  </cols>
  <sheetData>
    <row r="1" spans="1:5" x14ac:dyDescent="0.25">
      <c r="A1" s="204" t="s">
        <v>170</v>
      </c>
      <c r="B1" s="204"/>
      <c r="C1" s="204"/>
      <c r="D1" s="204"/>
      <c r="E1" s="204"/>
    </row>
    <row r="2" spans="1:5" ht="16.5" customHeight="1" x14ac:dyDescent="0.25">
      <c r="A2" s="205" t="s">
        <v>3</v>
      </c>
      <c r="B2" s="205"/>
      <c r="C2" s="205"/>
      <c r="D2" s="205"/>
      <c r="E2" s="205"/>
    </row>
    <row r="3" spans="1:5" x14ac:dyDescent="0.25">
      <c r="A3" s="206" t="s">
        <v>171</v>
      </c>
      <c r="B3" s="206"/>
      <c r="C3" s="206"/>
      <c r="D3" s="206"/>
      <c r="E3" s="206"/>
    </row>
    <row r="4" spans="1:5" ht="24.75" x14ac:dyDescent="0.25">
      <c r="A4" s="53" t="s">
        <v>172</v>
      </c>
      <c r="B4" s="54" t="s">
        <v>173</v>
      </c>
      <c r="C4" s="55" t="s">
        <v>174</v>
      </c>
      <c r="D4" s="54" t="s">
        <v>175</v>
      </c>
      <c r="E4" s="54" t="s">
        <v>176</v>
      </c>
    </row>
    <row r="5" spans="1:5" ht="97.5" customHeight="1" x14ac:dyDescent="0.25">
      <c r="A5" s="53">
        <v>1</v>
      </c>
      <c r="B5" s="56" t="s">
        <v>177</v>
      </c>
      <c r="C5" s="55">
        <v>5</v>
      </c>
      <c r="D5" s="57">
        <f>'Pesquisa de preços uniformes'!G7</f>
        <v>13.966666666666667</v>
      </c>
      <c r="E5" s="58">
        <f>C5*D5</f>
        <v>69.833333333333329</v>
      </c>
    </row>
    <row r="6" spans="1:5" ht="68.25" customHeight="1" x14ac:dyDescent="0.25">
      <c r="A6" s="53">
        <f>1+A5</f>
        <v>2</v>
      </c>
      <c r="B6" s="59" t="s">
        <v>178</v>
      </c>
      <c r="C6" s="60">
        <v>1</v>
      </c>
      <c r="D6" s="57">
        <f>'Pesquisa de preços uniformes'!G10</f>
        <v>16.333333333333332</v>
      </c>
      <c r="E6" s="58">
        <f>C6*D6</f>
        <v>16.333333333333332</v>
      </c>
    </row>
    <row r="7" spans="1:5" x14ac:dyDescent="0.25">
      <c r="A7" s="61"/>
      <c r="B7" s="207" t="s">
        <v>179</v>
      </c>
      <c r="C7" s="207"/>
      <c r="D7" s="207"/>
      <c r="E7" s="62">
        <f>SUM(E5:E6)</f>
        <v>86.166666666666657</v>
      </c>
    </row>
    <row r="8" spans="1:5" x14ac:dyDescent="0.25">
      <c r="B8" s="63"/>
      <c r="C8" s="64"/>
      <c r="D8" s="63"/>
      <c r="E8" s="65"/>
    </row>
    <row r="9" spans="1:5" x14ac:dyDescent="0.25">
      <c r="B9" s="66"/>
      <c r="C9" s="67"/>
      <c r="D9" s="66"/>
      <c r="E9" s="68"/>
    </row>
  </sheetData>
  <mergeCells count="4">
    <mergeCell ref="A1:E1"/>
    <mergeCell ref="A2:E2"/>
    <mergeCell ref="A3:E3"/>
    <mergeCell ref="B7:D7"/>
  </mergeCells>
  <printOptions horizontalCentered="1"/>
  <pageMargins left="0.74791666666666701" right="0.74791666666666701" top="0.98402777777777795" bottom="0.98402777777777795" header="0.511811023622047" footer="0.511811023622047"/>
  <pageSetup paperSize="9" orientation="portrait" horizontalDpi="300" verticalDpi="300"/>
  <rowBreaks count="1" manualBreakCount="1">
    <brk id="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8CBAD"/>
  </sheetPr>
  <dimension ref="A1:H31"/>
  <sheetViews>
    <sheetView topLeftCell="A16" zoomScale="160" zoomScaleNormal="160" workbookViewId="0">
      <selection activeCell="A30" sqref="A30"/>
    </sheetView>
  </sheetViews>
  <sheetFormatPr defaultColWidth="8.7109375" defaultRowHeight="15" x14ac:dyDescent="0.25"/>
  <cols>
    <col min="1" max="1" width="9.140625" style="69" customWidth="1"/>
    <col min="2" max="2" width="6.5703125" style="69" customWidth="1"/>
    <col min="3" max="3" width="9.7109375" style="69" customWidth="1"/>
    <col min="4" max="4" width="8.85546875" style="69" customWidth="1"/>
    <col min="5" max="5" width="11.28515625" style="69" customWidth="1"/>
    <col min="6" max="7" width="10.5703125" style="69" customWidth="1"/>
    <col min="8" max="8" width="9.42578125" style="69" customWidth="1"/>
  </cols>
  <sheetData>
    <row r="1" spans="1:8" s="70" customFormat="1" ht="19.5" customHeight="1" x14ac:dyDescent="0.25">
      <c r="A1" s="220" t="s">
        <v>180</v>
      </c>
      <c r="B1" s="220"/>
      <c r="C1" s="220"/>
      <c r="D1" s="220"/>
      <c r="E1" s="220"/>
      <c r="F1" s="220"/>
      <c r="G1" s="220"/>
      <c r="H1" s="220"/>
    </row>
    <row r="2" spans="1:8" ht="19.5" customHeight="1" x14ac:dyDescent="0.25">
      <c r="A2" s="221" t="s">
        <v>181</v>
      </c>
      <c r="B2" s="221"/>
      <c r="C2" s="221"/>
      <c r="D2" s="221"/>
      <c r="E2" s="221"/>
      <c r="F2" s="221"/>
      <c r="G2" s="221"/>
      <c r="H2" s="221"/>
    </row>
    <row r="3" spans="1:8" ht="19.5" customHeight="1" x14ac:dyDescent="0.25">
      <c r="A3" s="222" t="s">
        <v>182</v>
      </c>
      <c r="B3" s="222"/>
      <c r="C3" s="222"/>
      <c r="D3" s="222"/>
      <c r="E3" s="222"/>
      <c r="F3" s="222"/>
      <c r="G3" s="222"/>
      <c r="H3" s="222"/>
    </row>
    <row r="4" spans="1:8" ht="19.5" customHeight="1" x14ac:dyDescent="0.25">
      <c r="A4" s="223"/>
      <c r="B4" s="223"/>
      <c r="C4" s="223"/>
      <c r="D4" s="223"/>
      <c r="E4" s="223"/>
      <c r="F4" s="223"/>
      <c r="G4" s="223"/>
      <c r="H4" s="223"/>
    </row>
    <row r="5" spans="1:8" ht="19.5" customHeight="1" x14ac:dyDescent="0.25">
      <c r="A5" s="224" t="s">
        <v>112</v>
      </c>
      <c r="B5" s="224"/>
      <c r="C5" s="224"/>
      <c r="D5" s="225" t="s">
        <v>183</v>
      </c>
      <c r="E5" s="226" t="s">
        <v>184</v>
      </c>
      <c r="F5" s="226"/>
      <c r="G5" s="226"/>
      <c r="H5" s="226"/>
    </row>
    <row r="6" spans="1:8" ht="40.5" customHeight="1" x14ac:dyDescent="0.25">
      <c r="A6" s="224"/>
      <c r="B6" s="224"/>
      <c r="C6" s="224"/>
      <c r="D6" s="225"/>
      <c r="E6" s="71" t="str">
        <f>'Custos e Preços'!E21</f>
        <v>Sustentação de Portal</v>
      </c>
      <c r="F6" s="71" t="str">
        <f>'Custos e Preços'!F21</f>
        <v>Suporte e Codificação Nível I</v>
      </c>
      <c r="G6" s="71" t="str">
        <f>'Custos e Preços'!G21</f>
        <v>Suporte e Codificação Nível II</v>
      </c>
      <c r="H6" s="71" t="str">
        <f>'Custos e Preços'!H21</f>
        <v>Suporte e Codificação Nível III</v>
      </c>
    </row>
    <row r="7" spans="1:8" s="1" customFormat="1" ht="19.5" customHeight="1" x14ac:dyDescent="0.2">
      <c r="A7" s="219" t="s">
        <v>185</v>
      </c>
      <c r="B7" s="219"/>
      <c r="C7" s="219"/>
      <c r="D7" s="217">
        <f>'Encargos Sociais'!D18/100</f>
        <v>8.3299999999999999E-2</v>
      </c>
      <c r="E7" s="213">
        <f>('Custos e Preços'!$E$24)*D7</f>
        <v>528.67677800000001</v>
      </c>
      <c r="F7" s="213">
        <f>('Custos e Preços'!$F$24)*D7</f>
        <v>322.93494099999998</v>
      </c>
      <c r="G7" s="213">
        <f>('Custos e Preços'!$G$24)*D7</f>
        <v>513.96349899999996</v>
      </c>
      <c r="H7" s="213">
        <f>('Custos e Preços'!$H$24)*D7</f>
        <v>723.79786499999989</v>
      </c>
    </row>
    <row r="8" spans="1:8" s="1" customFormat="1" ht="19.5" customHeight="1" x14ac:dyDescent="0.2">
      <c r="A8" s="219"/>
      <c r="B8" s="219"/>
      <c r="C8" s="219"/>
      <c r="D8" s="217"/>
      <c r="E8" s="213"/>
      <c r="F8" s="213"/>
      <c r="G8" s="213"/>
      <c r="H8" s="213"/>
    </row>
    <row r="9" spans="1:8" ht="19.5" customHeight="1" x14ac:dyDescent="0.25">
      <c r="A9" s="214" t="s">
        <v>186</v>
      </c>
      <c r="B9" s="214"/>
      <c r="C9" s="214"/>
      <c r="D9" s="217">
        <f>'Encargos Sociais'!D19/100</f>
        <v>2.7799999999999998E-2</v>
      </c>
      <c r="E9" s="213">
        <f>('Custos e Preços'!$E$24)*D9</f>
        <v>176.43714799999998</v>
      </c>
      <c r="F9" s="213">
        <f>('Custos e Preços'!$F$24)*D9</f>
        <v>107.77420599999999</v>
      </c>
      <c r="G9" s="213">
        <f>('Custos e Preços'!$G$24)*D9</f>
        <v>171.52683399999998</v>
      </c>
      <c r="H9" s="213">
        <f>('Custos e Preços'!$H$24)*D9</f>
        <v>241.55558999999997</v>
      </c>
    </row>
    <row r="10" spans="1:8" ht="19.5" customHeight="1" x14ac:dyDescent="0.25">
      <c r="A10" s="214"/>
      <c r="B10" s="214"/>
      <c r="C10" s="214"/>
      <c r="D10" s="217"/>
      <c r="E10" s="213"/>
      <c r="F10" s="213"/>
      <c r="G10" s="213"/>
      <c r="H10" s="213"/>
    </row>
    <row r="11" spans="1:8" ht="19.5" customHeight="1" x14ac:dyDescent="0.25">
      <c r="A11" s="214" t="s">
        <v>187</v>
      </c>
      <c r="B11" s="214"/>
      <c r="C11" s="214"/>
      <c r="D11" s="217">
        <f>'Encargos Sociais'!D17/100</f>
        <v>8.3299999999999999E-2</v>
      </c>
      <c r="E11" s="213">
        <f>('Custos e Preços'!$E$24)*D11</f>
        <v>528.67677800000001</v>
      </c>
      <c r="F11" s="213">
        <f>('Custos e Preços'!$F$24)*D11</f>
        <v>322.93494099999998</v>
      </c>
      <c r="G11" s="213">
        <f>('Custos e Preços'!$G$24)*D11</f>
        <v>513.96349899999996</v>
      </c>
      <c r="H11" s="213">
        <f>('Custos e Preços'!$H$24)*D11</f>
        <v>723.79786499999989</v>
      </c>
    </row>
    <row r="12" spans="1:8" ht="19.5" customHeight="1" x14ac:dyDescent="0.25">
      <c r="A12" s="214"/>
      <c r="B12" s="214"/>
      <c r="C12" s="214"/>
      <c r="D12" s="217"/>
      <c r="E12" s="213"/>
      <c r="F12" s="213"/>
      <c r="G12" s="213"/>
      <c r="H12" s="213"/>
    </row>
    <row r="13" spans="1:8" ht="19.5" customHeight="1" x14ac:dyDescent="0.25">
      <c r="A13" s="214" t="s">
        <v>188</v>
      </c>
      <c r="B13" s="214"/>
      <c r="C13" s="214"/>
      <c r="D13" s="217">
        <f>'Encargos Sociais'!D28/100</f>
        <v>3.2000000000000001E-2</v>
      </c>
      <c r="E13" s="213">
        <f>('Custos e Preços'!$E$24)*D13</f>
        <v>203.09312</v>
      </c>
      <c r="F13" s="213">
        <f>('Custos e Preços'!$F$24)*D13</f>
        <v>124.05664</v>
      </c>
      <c r="G13" s="213">
        <f>('Custos e Preços'!$G$24)*D13</f>
        <v>197.44095999999999</v>
      </c>
      <c r="H13" s="213">
        <f>('Custos e Preços'!$H$24)*D13</f>
        <v>278.0496</v>
      </c>
    </row>
    <row r="14" spans="1:8" ht="19.5" customHeight="1" x14ac:dyDescent="0.25">
      <c r="A14" s="214"/>
      <c r="B14" s="214"/>
      <c r="C14" s="214"/>
      <c r="D14" s="217"/>
      <c r="E14" s="213"/>
      <c r="F14" s="213"/>
      <c r="G14" s="213"/>
      <c r="H14" s="213"/>
    </row>
    <row r="15" spans="1:8" ht="24" customHeight="1" x14ac:dyDescent="0.25">
      <c r="A15" s="218" t="s">
        <v>189</v>
      </c>
      <c r="B15" s="218"/>
      <c r="C15" s="216" t="s">
        <v>190</v>
      </c>
      <c r="D15" s="217">
        <f>'Encargos Sociais'!C7/100</f>
        <v>0.39800000000000002</v>
      </c>
      <c r="E15" s="213">
        <f>$D$15*E7</f>
        <v>210.41335764400003</v>
      </c>
      <c r="F15" s="213">
        <f>$D$15*F7</f>
        <v>128.52810651799999</v>
      </c>
      <c r="G15" s="213">
        <f>$D$15*G7</f>
        <v>204.55747260199999</v>
      </c>
      <c r="H15" s="213">
        <f>$D$15*H7</f>
        <v>288.07155026999999</v>
      </c>
    </row>
    <row r="16" spans="1:8" ht="24" customHeight="1" x14ac:dyDescent="0.25">
      <c r="A16" s="218"/>
      <c r="B16" s="218"/>
      <c r="C16" s="216"/>
      <c r="D16" s="217"/>
      <c r="E16" s="213"/>
      <c r="F16" s="213"/>
      <c r="G16" s="213"/>
      <c r="H16" s="213"/>
    </row>
    <row r="17" spans="1:8" ht="19.5" customHeight="1" x14ac:dyDescent="0.25">
      <c r="A17" s="218"/>
      <c r="B17" s="218"/>
      <c r="C17" s="216" t="s">
        <v>191</v>
      </c>
      <c r="D17" s="217">
        <f>'Encargos Sociais'!C7/100</f>
        <v>0.39800000000000002</v>
      </c>
      <c r="E17" s="213">
        <f>$D$17*E9</f>
        <v>70.221984903999996</v>
      </c>
      <c r="F17" s="213">
        <f>$D$17*F9</f>
        <v>42.894133988</v>
      </c>
      <c r="G17" s="213">
        <f>$D$17*G9</f>
        <v>68.267679931999993</v>
      </c>
      <c r="H17" s="213">
        <f>$D$17*H9</f>
        <v>96.139124819999992</v>
      </c>
    </row>
    <row r="18" spans="1:8" ht="26.25" customHeight="1" x14ac:dyDescent="0.25">
      <c r="A18" s="218"/>
      <c r="B18" s="218"/>
      <c r="C18" s="216"/>
      <c r="D18" s="217"/>
      <c r="E18" s="213"/>
      <c r="F18" s="213"/>
      <c r="G18" s="213"/>
      <c r="H18" s="213"/>
    </row>
    <row r="19" spans="1:8" ht="19.5" customHeight="1" x14ac:dyDescent="0.25">
      <c r="A19" s="218"/>
      <c r="B19" s="218"/>
      <c r="C19" s="216" t="s">
        <v>192</v>
      </c>
      <c r="D19" s="217">
        <f>'Encargos Sociais'!C7/100</f>
        <v>0.39800000000000002</v>
      </c>
      <c r="E19" s="213">
        <f>$D$19*E11</f>
        <v>210.41335764400003</v>
      </c>
      <c r="F19" s="213">
        <f>$D$19*F11</f>
        <v>128.52810651799999</v>
      </c>
      <c r="G19" s="213">
        <f>$D$19*G11</f>
        <v>204.55747260199999</v>
      </c>
      <c r="H19" s="213">
        <f>$D$19*H11</f>
        <v>288.07155026999999</v>
      </c>
    </row>
    <row r="20" spans="1:8" ht="30.75" customHeight="1" x14ac:dyDescent="0.25">
      <c r="A20" s="218"/>
      <c r="B20" s="218"/>
      <c r="C20" s="216"/>
      <c r="D20" s="217"/>
      <c r="E20" s="213"/>
      <c r="F20" s="213"/>
      <c r="G20" s="213"/>
      <c r="H20" s="213"/>
    </row>
    <row r="21" spans="1:8" ht="19.5" customHeight="1" x14ac:dyDescent="0.25">
      <c r="A21" s="214" t="s">
        <v>193</v>
      </c>
      <c r="B21" s="214"/>
      <c r="C21" s="214"/>
      <c r="D21" s="214"/>
      <c r="E21" s="213">
        <f>SUM(E7:E20)</f>
        <v>1927.9325241920001</v>
      </c>
      <c r="F21" s="213">
        <f>SUM(F7:F20)</f>
        <v>1177.651075024</v>
      </c>
      <c r="G21" s="213">
        <f>SUM(G7:G20)</f>
        <v>1874.2774171359997</v>
      </c>
      <c r="H21" s="213">
        <f>SUM(H7:H20)</f>
        <v>2639.4831453599995</v>
      </c>
    </row>
    <row r="22" spans="1:8" ht="19.5" customHeight="1" x14ac:dyDescent="0.25">
      <c r="A22" s="214"/>
      <c r="B22" s="214"/>
      <c r="C22" s="214"/>
      <c r="D22" s="214"/>
      <c r="E22" s="213"/>
      <c r="F22" s="213"/>
      <c r="G22" s="213"/>
      <c r="H22" s="213"/>
    </row>
    <row r="23" spans="1:8" ht="19.5" customHeight="1" x14ac:dyDescent="0.25">
      <c r="A23" s="214" t="s">
        <v>194</v>
      </c>
      <c r="B23" s="214"/>
      <c r="C23" s="214"/>
      <c r="D23" s="214"/>
      <c r="E23" s="215">
        <f>'Custos e Preços'!E23</f>
        <v>1</v>
      </c>
      <c r="F23" s="215">
        <v>2</v>
      </c>
      <c r="G23" s="215">
        <f>'Custos e Preços'!F23</f>
        <v>2</v>
      </c>
      <c r="H23" s="215">
        <v>1</v>
      </c>
    </row>
    <row r="24" spans="1:8" ht="19.5" customHeight="1" x14ac:dyDescent="0.25">
      <c r="A24" s="214"/>
      <c r="B24" s="214"/>
      <c r="C24" s="214"/>
      <c r="D24" s="214"/>
      <c r="E24" s="215"/>
      <c r="F24" s="215"/>
      <c r="G24" s="215"/>
      <c r="H24" s="215"/>
    </row>
    <row r="25" spans="1:8" ht="19.5" customHeight="1" x14ac:dyDescent="0.25">
      <c r="A25" s="212" t="s">
        <v>195</v>
      </c>
      <c r="B25" s="212"/>
      <c r="C25" s="212"/>
      <c r="D25" s="212"/>
      <c r="E25" s="213">
        <f>E23*E21</f>
        <v>1927.9325241920001</v>
      </c>
      <c r="F25" s="213">
        <f>F23*F21</f>
        <v>2355.3021500479999</v>
      </c>
      <c r="G25" s="213">
        <f>G23*G21</f>
        <v>3748.5548342719994</v>
      </c>
      <c r="H25" s="213">
        <f>H23*H21</f>
        <v>2639.4831453599995</v>
      </c>
    </row>
    <row r="26" spans="1:8" ht="19.5" customHeight="1" x14ac:dyDescent="0.25">
      <c r="A26" s="212"/>
      <c r="B26" s="212"/>
      <c r="C26" s="212"/>
      <c r="D26" s="212"/>
      <c r="E26" s="213"/>
      <c r="F26" s="213"/>
      <c r="G26" s="213"/>
      <c r="H26" s="213"/>
    </row>
    <row r="27" spans="1:8" ht="19.5" customHeight="1" x14ac:dyDescent="0.25">
      <c r="A27" s="208" t="s">
        <v>196</v>
      </c>
      <c r="B27" s="208"/>
      <c r="C27" s="208"/>
      <c r="D27" s="208"/>
      <c r="E27" s="209">
        <f>SUM(E25:H26)</f>
        <v>10671.272653872</v>
      </c>
      <c r="F27" s="209"/>
      <c r="G27" s="209"/>
      <c r="H27" s="209"/>
    </row>
    <row r="28" spans="1:8" ht="19.5" customHeight="1" x14ac:dyDescent="0.25">
      <c r="A28" s="208"/>
      <c r="B28" s="208"/>
      <c r="C28" s="208"/>
      <c r="D28" s="208"/>
      <c r="E28" s="209"/>
      <c r="F28" s="209"/>
      <c r="G28" s="209"/>
      <c r="H28" s="209"/>
    </row>
    <row r="29" spans="1:8" x14ac:dyDescent="0.25">
      <c r="A29" s="210" t="s">
        <v>197</v>
      </c>
      <c r="B29" s="210"/>
      <c r="C29" s="210"/>
      <c r="D29" s="210"/>
      <c r="E29" s="210"/>
      <c r="F29" s="210"/>
      <c r="G29" s="210"/>
      <c r="H29" s="72">
        <f>E27/'Custos e Preços'!N17</f>
        <v>0.11804318837177369</v>
      </c>
    </row>
    <row r="30" spans="1:8" ht="15" customHeight="1" x14ac:dyDescent="0.25">
      <c r="A30" s="211" t="s">
        <v>198</v>
      </c>
      <c r="B30" s="211"/>
      <c r="C30" s="211"/>
      <c r="D30" s="211"/>
      <c r="E30" s="211"/>
      <c r="F30" s="211"/>
      <c r="G30" s="211"/>
      <c r="H30" s="211"/>
    </row>
    <row r="31" spans="1:8" x14ac:dyDescent="0.25">
      <c r="A31" s="211"/>
      <c r="B31" s="211"/>
      <c r="C31" s="211"/>
      <c r="D31" s="211"/>
      <c r="E31" s="211"/>
      <c r="F31" s="211"/>
      <c r="G31" s="211"/>
      <c r="H31" s="211"/>
    </row>
  </sheetData>
  <mergeCells count="69">
    <mergeCell ref="A1:H1"/>
    <mergeCell ref="A2:H2"/>
    <mergeCell ref="A3:H3"/>
    <mergeCell ref="A4:H4"/>
    <mergeCell ref="A5:C6"/>
    <mergeCell ref="D5:D6"/>
    <mergeCell ref="E5:H5"/>
    <mergeCell ref="H7:H8"/>
    <mergeCell ref="A9:C10"/>
    <mergeCell ref="D9:D10"/>
    <mergeCell ref="E9:E10"/>
    <mergeCell ref="F9:F10"/>
    <mergeCell ref="G9:G10"/>
    <mergeCell ref="H9:H10"/>
    <mergeCell ref="A7:C8"/>
    <mergeCell ref="D7:D8"/>
    <mergeCell ref="E7:E8"/>
    <mergeCell ref="F7:F8"/>
    <mergeCell ref="G7:G8"/>
    <mergeCell ref="H11:H12"/>
    <mergeCell ref="A13:C14"/>
    <mergeCell ref="D13:D14"/>
    <mergeCell ref="E13:E14"/>
    <mergeCell ref="F13:F14"/>
    <mergeCell ref="G13:G14"/>
    <mergeCell ref="H13:H14"/>
    <mergeCell ref="A11:C12"/>
    <mergeCell ref="D11:D12"/>
    <mergeCell ref="E11:E12"/>
    <mergeCell ref="F11:F12"/>
    <mergeCell ref="G11:G12"/>
    <mergeCell ref="G15:G16"/>
    <mergeCell ref="H15:H16"/>
    <mergeCell ref="C17:C18"/>
    <mergeCell ref="D17:D18"/>
    <mergeCell ref="E17:E18"/>
    <mergeCell ref="F17:F18"/>
    <mergeCell ref="G17:G18"/>
    <mergeCell ref="H17:H18"/>
    <mergeCell ref="C15:C16"/>
    <mergeCell ref="D15:D16"/>
    <mergeCell ref="E15:E16"/>
    <mergeCell ref="F15:F16"/>
    <mergeCell ref="G19:G20"/>
    <mergeCell ref="H19:H20"/>
    <mergeCell ref="A21:D22"/>
    <mergeCell ref="E21:E22"/>
    <mergeCell ref="F21:F22"/>
    <mergeCell ref="G21:G22"/>
    <mergeCell ref="H21:H22"/>
    <mergeCell ref="A15:B20"/>
    <mergeCell ref="C19:C20"/>
    <mergeCell ref="D19:D20"/>
    <mergeCell ref="E19:E20"/>
    <mergeCell ref="F19:F20"/>
    <mergeCell ref="A23:D24"/>
    <mergeCell ref="E23:E24"/>
    <mergeCell ref="F23:F24"/>
    <mergeCell ref="G23:G24"/>
    <mergeCell ref="H23:H24"/>
    <mergeCell ref="A27:D28"/>
    <mergeCell ref="E27:H28"/>
    <mergeCell ref="A29:G29"/>
    <mergeCell ref="A30:H31"/>
    <mergeCell ref="A25:D26"/>
    <mergeCell ref="E25:E26"/>
    <mergeCell ref="F25:F26"/>
    <mergeCell ref="G25:G26"/>
    <mergeCell ref="H25:H26"/>
  </mergeCells>
  <pageMargins left="0.51180555555555596" right="0.51180555555555596" top="0.78749999999999998" bottom="0.78749999999999998"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85724"/>
  </sheetPr>
  <dimension ref="A1:V21"/>
  <sheetViews>
    <sheetView zoomScale="160" zoomScaleNormal="160" workbookViewId="0">
      <selection sqref="A1:V1"/>
    </sheetView>
  </sheetViews>
  <sheetFormatPr defaultColWidth="8.7109375" defaultRowHeight="15" x14ac:dyDescent="0.25"/>
  <cols>
    <col min="1" max="1" width="4.42578125" customWidth="1"/>
    <col min="2" max="2" width="4.85546875" customWidth="1"/>
    <col min="3" max="3" width="0.140625" hidden="1" customWidth="1"/>
    <col min="4" max="4" width="5.7109375" customWidth="1"/>
    <col min="5" max="5" width="3.5703125" customWidth="1"/>
    <col min="6" max="6" width="8.28515625" customWidth="1"/>
    <col min="7" max="7" width="8.85546875" customWidth="1"/>
    <col min="8" max="8" width="4.5703125" customWidth="1"/>
    <col min="9" max="9" width="2" customWidth="1"/>
    <col min="10" max="10" width="4" customWidth="1"/>
    <col min="11" max="11" width="4.7109375" customWidth="1"/>
    <col min="12" max="12" width="5.5703125" customWidth="1"/>
    <col min="13" max="13" width="4.42578125" customWidth="1"/>
    <col min="14" max="14" width="4.85546875" customWidth="1"/>
    <col min="15" max="15" width="3.7109375" customWidth="1"/>
    <col min="16" max="16" width="5.5703125" customWidth="1"/>
    <col min="17" max="17" width="1.7109375" customWidth="1"/>
    <col min="18" max="18" width="4" customWidth="1"/>
    <col min="19" max="19" width="3.7109375" customWidth="1"/>
    <col min="20" max="20" width="5.5703125" customWidth="1"/>
    <col min="21" max="21" width="1.140625" customWidth="1"/>
    <col min="22" max="22" width="6.140625" customWidth="1"/>
  </cols>
  <sheetData>
    <row r="1" spans="1:22" x14ac:dyDescent="0.25">
      <c r="A1" s="204" t="s">
        <v>199</v>
      </c>
      <c r="B1" s="204"/>
      <c r="C1" s="204"/>
      <c r="D1" s="204"/>
      <c r="E1" s="204"/>
      <c r="F1" s="204"/>
      <c r="G1" s="204"/>
      <c r="H1" s="204"/>
      <c r="I1" s="204"/>
      <c r="J1" s="204"/>
      <c r="K1" s="204"/>
      <c r="L1" s="204"/>
      <c r="M1" s="204"/>
      <c r="N1" s="204"/>
      <c r="O1" s="204"/>
      <c r="P1" s="204"/>
      <c r="Q1" s="204"/>
      <c r="R1" s="204"/>
      <c r="S1" s="204"/>
      <c r="T1" s="204"/>
      <c r="U1" s="204"/>
      <c r="V1" s="204"/>
    </row>
    <row r="2" spans="1:22" x14ac:dyDescent="0.25">
      <c r="A2" s="204" t="s">
        <v>201</v>
      </c>
      <c r="B2" s="204"/>
      <c r="C2" s="204"/>
      <c r="D2" s="204"/>
      <c r="E2" s="204"/>
      <c r="F2" s="204"/>
      <c r="G2" s="204"/>
      <c r="H2" s="204"/>
      <c r="I2" s="204"/>
      <c r="J2" s="204"/>
      <c r="K2" s="204"/>
      <c r="L2" s="204"/>
      <c r="M2" s="204"/>
      <c r="N2" s="204"/>
      <c r="O2" s="204"/>
      <c r="P2" s="204"/>
      <c r="Q2" s="204"/>
      <c r="R2" s="204"/>
      <c r="S2" s="204"/>
      <c r="T2" s="204"/>
      <c r="U2" s="204"/>
      <c r="V2" s="204"/>
    </row>
    <row r="3" spans="1:22" ht="11.25" customHeight="1" x14ac:dyDescent="0.25">
      <c r="A3" s="204" t="s">
        <v>202</v>
      </c>
      <c r="B3" s="204"/>
      <c r="C3" s="204"/>
      <c r="D3" s="204"/>
      <c r="E3" s="204"/>
      <c r="F3" s="204"/>
      <c r="G3" s="204"/>
      <c r="H3" s="204"/>
      <c r="I3" s="204"/>
      <c r="J3" s="204"/>
      <c r="K3" s="204"/>
      <c r="L3" s="204"/>
      <c r="M3" s="204"/>
      <c r="N3" s="204"/>
      <c r="O3" s="204"/>
      <c r="P3" s="204"/>
      <c r="Q3" s="204"/>
      <c r="R3" s="204"/>
      <c r="S3" s="204"/>
      <c r="T3" s="204"/>
      <c r="U3" s="204"/>
      <c r="V3" s="204"/>
    </row>
    <row r="4" spans="1:22" ht="14.25" customHeight="1" x14ac:dyDescent="0.25">
      <c r="A4" s="227" t="s">
        <v>203</v>
      </c>
      <c r="B4" s="227"/>
      <c r="C4" s="227"/>
      <c r="D4" s="227" t="s">
        <v>204</v>
      </c>
      <c r="E4" s="227"/>
      <c r="F4" s="227" t="s">
        <v>205</v>
      </c>
      <c r="G4" s="227" t="s">
        <v>206</v>
      </c>
      <c r="H4" s="204" t="s">
        <v>207</v>
      </c>
      <c r="I4" s="204"/>
      <c r="J4" s="204"/>
      <c r="K4" s="204"/>
      <c r="L4" s="204"/>
      <c r="M4" s="204"/>
      <c r="N4" s="204"/>
      <c r="O4" s="204"/>
      <c r="P4" s="204"/>
      <c r="Q4" s="204"/>
      <c r="R4" s="204"/>
      <c r="S4" s="204"/>
      <c r="T4" s="204"/>
      <c r="U4" s="204"/>
      <c r="V4" s="229" t="s">
        <v>208</v>
      </c>
    </row>
    <row r="5" spans="1:22" ht="14.25" customHeight="1" x14ac:dyDescent="0.25">
      <c r="A5" s="227"/>
      <c r="B5" s="227"/>
      <c r="C5" s="227"/>
      <c r="D5" s="227"/>
      <c r="E5" s="227"/>
      <c r="F5" s="227"/>
      <c r="G5" s="227"/>
      <c r="H5" s="228" t="s">
        <v>209</v>
      </c>
      <c r="I5" s="228"/>
      <c r="J5" s="227" t="s">
        <v>210</v>
      </c>
      <c r="K5" s="227"/>
      <c r="L5" s="227" t="s">
        <v>211</v>
      </c>
      <c r="M5" s="227"/>
      <c r="N5" s="227" t="s">
        <v>52</v>
      </c>
      <c r="O5" s="227"/>
      <c r="P5" s="227" t="s">
        <v>212</v>
      </c>
      <c r="Q5" s="227"/>
      <c r="R5" s="227" t="s">
        <v>213</v>
      </c>
      <c r="S5" s="227"/>
      <c r="T5" s="204" t="s">
        <v>214</v>
      </c>
      <c r="U5" s="204"/>
      <c r="V5" s="229"/>
    </row>
    <row r="6" spans="1:22" ht="21" customHeight="1" x14ac:dyDescent="0.25">
      <c r="A6" s="227"/>
      <c r="B6" s="227"/>
      <c r="C6" s="227"/>
      <c r="D6" s="227"/>
      <c r="E6" s="227"/>
      <c r="F6" s="227"/>
      <c r="G6" s="227"/>
      <c r="H6" s="228"/>
      <c r="I6" s="228"/>
      <c r="J6" s="227"/>
      <c r="K6" s="227"/>
      <c r="L6" s="227"/>
      <c r="M6" s="227"/>
      <c r="N6" s="227"/>
      <c r="O6" s="227"/>
      <c r="P6" s="227"/>
      <c r="Q6" s="227"/>
      <c r="R6" s="227"/>
      <c r="S6" s="227"/>
      <c r="T6" s="204"/>
      <c r="U6" s="204"/>
      <c r="V6" s="229"/>
    </row>
    <row r="7" spans="1:22" ht="14.25" customHeight="1" x14ac:dyDescent="0.25">
      <c r="A7" s="228"/>
      <c r="B7" s="228"/>
      <c r="C7" s="228"/>
      <c r="D7" s="228"/>
      <c r="E7" s="228"/>
      <c r="F7" s="73"/>
      <c r="G7" s="73"/>
      <c r="H7" s="228"/>
      <c r="I7" s="228"/>
      <c r="J7" s="228"/>
      <c r="K7" s="228"/>
      <c r="L7" s="228"/>
      <c r="M7" s="228"/>
      <c r="N7" s="228"/>
      <c r="O7" s="228"/>
      <c r="P7" s="228"/>
      <c r="Q7" s="228"/>
      <c r="R7" s="228"/>
      <c r="S7" s="228"/>
      <c r="T7" s="228"/>
      <c r="U7" s="228"/>
      <c r="V7" s="73"/>
    </row>
    <row r="8" spans="1:22" ht="14.25" customHeight="1" x14ac:dyDescent="0.25">
      <c r="A8" s="228"/>
      <c r="B8" s="228"/>
      <c r="C8" s="228"/>
      <c r="D8" s="228"/>
      <c r="E8" s="228"/>
      <c r="F8" s="73"/>
      <c r="G8" s="73"/>
      <c r="H8" s="228"/>
      <c r="I8" s="228"/>
      <c r="J8" s="228"/>
      <c r="K8" s="228"/>
      <c r="L8" s="228"/>
      <c r="M8" s="228"/>
      <c r="N8" s="228"/>
      <c r="O8" s="228"/>
      <c r="P8" s="228"/>
      <c r="Q8" s="228"/>
      <c r="R8" s="228"/>
      <c r="S8" s="228"/>
      <c r="T8" s="228"/>
      <c r="U8" s="228"/>
      <c r="V8" s="73"/>
    </row>
    <row r="9" spans="1:22" ht="14.25" customHeight="1" x14ac:dyDescent="0.25">
      <c r="A9" s="228"/>
      <c r="B9" s="228"/>
      <c r="C9" s="228"/>
      <c r="D9" s="228"/>
      <c r="E9" s="228"/>
      <c r="F9" s="73"/>
      <c r="G9" s="73"/>
      <c r="H9" s="228"/>
      <c r="I9" s="228"/>
      <c r="J9" s="228"/>
      <c r="K9" s="228"/>
      <c r="L9" s="228"/>
      <c r="M9" s="228"/>
      <c r="N9" s="228"/>
      <c r="O9" s="228"/>
      <c r="P9" s="228"/>
      <c r="Q9" s="228"/>
      <c r="R9" s="228"/>
      <c r="S9" s="228"/>
      <c r="T9" s="228"/>
      <c r="U9" s="228"/>
      <c r="V9" s="73"/>
    </row>
    <row r="10" spans="1:22" ht="14.25" customHeight="1" x14ac:dyDescent="0.25">
      <c r="A10" s="228"/>
      <c r="B10" s="228"/>
      <c r="C10" s="228"/>
      <c r="D10" s="228"/>
      <c r="E10" s="228"/>
      <c r="F10" s="73"/>
      <c r="G10" s="73"/>
      <c r="H10" s="228"/>
      <c r="I10" s="228"/>
      <c r="J10" s="228"/>
      <c r="K10" s="228"/>
      <c r="L10" s="228"/>
      <c r="M10" s="228"/>
      <c r="N10" s="228"/>
      <c r="O10" s="228"/>
      <c r="P10" s="228"/>
      <c r="Q10" s="228"/>
      <c r="R10" s="228"/>
      <c r="S10" s="228"/>
      <c r="T10" s="228"/>
      <c r="U10" s="228"/>
      <c r="V10" s="73"/>
    </row>
    <row r="11" spans="1:22" x14ac:dyDescent="0.25">
      <c r="A11" s="228"/>
      <c r="B11" s="228"/>
      <c r="C11" s="228"/>
      <c r="D11" s="228"/>
      <c r="E11" s="228"/>
      <c r="F11" s="228"/>
      <c r="G11" s="228"/>
      <c r="H11" s="228"/>
      <c r="I11" s="228"/>
      <c r="J11" s="228"/>
      <c r="K11" s="228"/>
      <c r="L11" s="228"/>
      <c r="M11" s="228"/>
      <c r="N11" s="228"/>
      <c r="O11" s="228"/>
      <c r="P11" s="228"/>
      <c r="Q11" s="228"/>
      <c r="R11" s="228"/>
      <c r="S11" s="228"/>
      <c r="T11" s="228"/>
      <c r="U11" s="228"/>
      <c r="V11" s="228"/>
    </row>
    <row r="12" spans="1:22" x14ac:dyDescent="0.25">
      <c r="A12" s="228"/>
      <c r="B12" s="228"/>
      <c r="C12" s="228"/>
      <c r="D12" s="228"/>
      <c r="E12" s="228"/>
      <c r="F12" s="228"/>
      <c r="G12" s="228"/>
      <c r="H12" s="228"/>
      <c r="I12" s="228"/>
      <c r="J12" s="228"/>
      <c r="K12" s="228"/>
      <c r="L12" s="228"/>
      <c r="M12" s="228"/>
      <c r="N12" s="228"/>
      <c r="O12" s="228"/>
      <c r="P12" s="228"/>
      <c r="Q12" s="228"/>
      <c r="R12" s="228"/>
      <c r="S12" s="228"/>
      <c r="T12" s="228"/>
      <c r="U12" s="228"/>
      <c r="V12" s="228"/>
    </row>
    <row r="13" spans="1:22" x14ac:dyDescent="0.25">
      <c r="A13" s="204" t="s">
        <v>215</v>
      </c>
      <c r="B13" s="204"/>
      <c r="C13" s="204"/>
      <c r="D13" s="204"/>
      <c r="E13" s="204"/>
      <c r="F13" s="204"/>
      <c r="G13" s="204"/>
      <c r="H13" s="204"/>
      <c r="I13" s="204"/>
      <c r="J13" s="204"/>
      <c r="K13" s="204"/>
      <c r="L13" s="204"/>
      <c r="M13" s="204"/>
      <c r="N13" s="204"/>
      <c r="O13" s="204"/>
      <c r="P13" s="204"/>
      <c r="Q13" s="204"/>
      <c r="R13" s="204"/>
      <c r="S13" s="204"/>
      <c r="T13" s="204"/>
      <c r="U13" s="204"/>
      <c r="V13" s="204"/>
    </row>
    <row r="14" spans="1:22" ht="14.25" customHeight="1" x14ac:dyDescent="0.25">
      <c r="A14" s="204" t="s">
        <v>202</v>
      </c>
      <c r="B14" s="204"/>
      <c r="C14" s="204"/>
      <c r="D14" s="204"/>
      <c r="E14" s="204"/>
      <c r="F14" s="204"/>
      <c r="G14" s="204"/>
      <c r="H14" s="204"/>
      <c r="I14" s="204"/>
      <c r="J14" s="204"/>
      <c r="K14" s="204"/>
      <c r="L14" s="204"/>
      <c r="M14" s="204"/>
      <c r="N14" s="204"/>
      <c r="O14" s="204"/>
      <c r="P14" s="204"/>
      <c r="Q14" s="204"/>
      <c r="R14" s="204"/>
      <c r="S14" s="204"/>
      <c r="T14" s="204"/>
      <c r="U14" s="204"/>
      <c r="V14" s="204"/>
    </row>
    <row r="15" spans="1:22" ht="14.25" customHeight="1" x14ac:dyDescent="0.25">
      <c r="A15" s="227" t="s">
        <v>203</v>
      </c>
      <c r="B15" s="227"/>
      <c r="C15" s="227"/>
      <c r="D15" s="227" t="s">
        <v>204</v>
      </c>
      <c r="E15" s="227"/>
      <c r="F15" s="227" t="s">
        <v>205</v>
      </c>
      <c r="G15" s="227" t="s">
        <v>206</v>
      </c>
      <c r="H15" s="204" t="s">
        <v>216</v>
      </c>
      <c r="I15" s="204"/>
      <c r="J15" s="204"/>
      <c r="K15" s="204"/>
      <c r="L15" s="204"/>
      <c r="M15" s="204"/>
      <c r="N15" s="204"/>
      <c r="O15" s="204"/>
      <c r="P15" s="204"/>
      <c r="Q15" s="204"/>
      <c r="R15" s="204"/>
      <c r="S15" s="204"/>
      <c r="T15" s="204"/>
      <c r="U15" s="204"/>
      <c r="V15" s="204"/>
    </row>
    <row r="16" spans="1:22" ht="14.25" customHeight="1" x14ac:dyDescent="0.25">
      <c r="A16" s="227"/>
      <c r="B16" s="227"/>
      <c r="C16" s="227"/>
      <c r="D16" s="227"/>
      <c r="E16" s="227"/>
      <c r="F16" s="227"/>
      <c r="G16" s="227"/>
      <c r="H16" s="228" t="s">
        <v>217</v>
      </c>
      <c r="I16" s="228"/>
      <c r="J16" s="228" t="s">
        <v>218</v>
      </c>
      <c r="K16" s="228"/>
      <c r="L16" s="227" t="s">
        <v>219</v>
      </c>
      <c r="M16" s="227"/>
      <c r="N16" s="227" t="s">
        <v>220</v>
      </c>
      <c r="O16" s="227"/>
      <c r="P16" s="227" t="s">
        <v>221</v>
      </c>
      <c r="Q16" s="227"/>
      <c r="R16" s="227" t="s">
        <v>213</v>
      </c>
      <c r="S16" s="227"/>
      <c r="T16" s="204" t="s">
        <v>214</v>
      </c>
      <c r="U16" s="204"/>
      <c r="V16" s="204"/>
    </row>
    <row r="17" spans="1:22" ht="36" customHeight="1" x14ac:dyDescent="0.25">
      <c r="A17" s="227"/>
      <c r="B17" s="227"/>
      <c r="C17" s="227"/>
      <c r="D17" s="227"/>
      <c r="E17" s="227"/>
      <c r="F17" s="227"/>
      <c r="G17" s="227"/>
      <c r="H17" s="228"/>
      <c r="I17" s="228"/>
      <c r="J17" s="228"/>
      <c r="K17" s="228"/>
      <c r="L17" s="227"/>
      <c r="M17" s="227"/>
      <c r="N17" s="227"/>
      <c r="O17" s="227"/>
      <c r="P17" s="227"/>
      <c r="Q17" s="227"/>
      <c r="R17" s="227"/>
      <c r="S17" s="227"/>
      <c r="T17" s="204"/>
      <c r="U17" s="204"/>
      <c r="V17" s="204"/>
    </row>
    <row r="18" spans="1:22" ht="14.25" customHeight="1" x14ac:dyDescent="0.25">
      <c r="A18" s="228"/>
      <c r="B18" s="228"/>
      <c r="C18" s="228"/>
      <c r="D18" s="228"/>
      <c r="E18" s="228"/>
      <c r="F18" s="73"/>
      <c r="G18" s="73"/>
      <c r="H18" s="228"/>
      <c r="I18" s="228"/>
      <c r="J18" s="228"/>
      <c r="K18" s="228"/>
      <c r="L18" s="228"/>
      <c r="M18" s="228"/>
      <c r="N18" s="228"/>
      <c r="O18" s="228"/>
      <c r="P18" s="228"/>
      <c r="Q18" s="228"/>
      <c r="R18" s="228"/>
      <c r="S18" s="228"/>
      <c r="T18" s="228"/>
      <c r="U18" s="228"/>
      <c r="V18" s="228"/>
    </row>
    <row r="19" spans="1:22" ht="15" customHeight="1" x14ac:dyDescent="0.25">
      <c r="A19" s="228"/>
      <c r="B19" s="228"/>
      <c r="C19" s="228"/>
      <c r="D19" s="228"/>
      <c r="E19" s="228"/>
      <c r="F19" s="73"/>
      <c r="G19" s="73"/>
      <c r="H19" s="228"/>
      <c r="I19" s="228"/>
      <c r="J19" s="228"/>
      <c r="K19" s="228"/>
      <c r="L19" s="228"/>
      <c r="M19" s="228"/>
      <c r="N19" s="228"/>
      <c r="O19" s="228"/>
      <c r="P19" s="228"/>
      <c r="Q19" s="228"/>
      <c r="R19" s="228"/>
      <c r="S19" s="228"/>
      <c r="T19" s="228"/>
      <c r="U19" s="228"/>
      <c r="V19" s="228"/>
    </row>
    <row r="20" spans="1:22" ht="15" customHeight="1" x14ac:dyDescent="0.25">
      <c r="A20" s="228"/>
      <c r="B20" s="228"/>
      <c r="C20" s="228"/>
      <c r="D20" s="228"/>
      <c r="E20" s="228"/>
      <c r="F20" s="73"/>
      <c r="G20" s="73"/>
      <c r="H20" s="228"/>
      <c r="I20" s="228"/>
      <c r="J20" s="228"/>
      <c r="K20" s="228"/>
      <c r="L20" s="228"/>
      <c r="M20" s="228"/>
      <c r="N20" s="228"/>
      <c r="O20" s="228"/>
      <c r="P20" s="228"/>
      <c r="Q20" s="228"/>
      <c r="R20" s="228"/>
      <c r="S20" s="228"/>
      <c r="T20" s="228"/>
      <c r="U20" s="228"/>
      <c r="V20" s="228"/>
    </row>
    <row r="21" spans="1:22" ht="15" customHeight="1" x14ac:dyDescent="0.25">
      <c r="A21" s="228"/>
      <c r="B21" s="228"/>
      <c r="C21" s="228"/>
      <c r="D21" s="228"/>
      <c r="E21" s="228"/>
      <c r="F21" s="73"/>
      <c r="G21" s="73"/>
      <c r="H21" s="228"/>
      <c r="I21" s="228"/>
      <c r="J21" s="228"/>
      <c r="K21" s="228"/>
      <c r="L21" s="228"/>
      <c r="M21" s="228"/>
      <c r="N21" s="228"/>
      <c r="O21" s="228"/>
      <c r="P21" s="228"/>
      <c r="Q21" s="228"/>
      <c r="R21" s="228"/>
      <c r="S21" s="228"/>
      <c r="T21" s="228"/>
      <c r="U21" s="228"/>
      <c r="V21" s="228"/>
    </row>
  </sheetData>
  <mergeCells count="103">
    <mergeCell ref="A1:V1"/>
    <mergeCell ref="A2:V2"/>
    <mergeCell ref="A3:V3"/>
    <mergeCell ref="A4:C6"/>
    <mergeCell ref="D4:E6"/>
    <mergeCell ref="F4:F6"/>
    <mergeCell ref="G4:G6"/>
    <mergeCell ref="H4:U4"/>
    <mergeCell ref="V4:V6"/>
    <mergeCell ref="H5:I6"/>
    <mergeCell ref="J5:K6"/>
    <mergeCell ref="L5:M6"/>
    <mergeCell ref="N5:O6"/>
    <mergeCell ref="P5:Q6"/>
    <mergeCell ref="R5:S6"/>
    <mergeCell ref="T5:U6"/>
    <mergeCell ref="A7:C7"/>
    <mergeCell ref="D7:E7"/>
    <mergeCell ref="H7:I7"/>
    <mergeCell ref="J7:K7"/>
    <mergeCell ref="L7:M7"/>
    <mergeCell ref="N7:O7"/>
    <mergeCell ref="P7:Q7"/>
    <mergeCell ref="R7:S7"/>
    <mergeCell ref="T7:U7"/>
    <mergeCell ref="A8:C8"/>
    <mergeCell ref="D8:E8"/>
    <mergeCell ref="H8:I8"/>
    <mergeCell ref="J8:K8"/>
    <mergeCell ref="L8:M8"/>
    <mergeCell ref="N8:O8"/>
    <mergeCell ref="P8:Q8"/>
    <mergeCell ref="R8:S8"/>
    <mergeCell ref="T8:U8"/>
    <mergeCell ref="A9:C9"/>
    <mergeCell ref="D9:E9"/>
    <mergeCell ref="H9:I9"/>
    <mergeCell ref="J9:K9"/>
    <mergeCell ref="L9:M9"/>
    <mergeCell ref="N9:O9"/>
    <mergeCell ref="P9:Q9"/>
    <mergeCell ref="R9:S9"/>
    <mergeCell ref="T9:U9"/>
    <mergeCell ref="A10:C10"/>
    <mergeCell ref="D10:E10"/>
    <mergeCell ref="H10:I10"/>
    <mergeCell ref="J10:K10"/>
    <mergeCell ref="L10:M10"/>
    <mergeCell ref="N10:O10"/>
    <mergeCell ref="P10:Q10"/>
    <mergeCell ref="R10:S10"/>
    <mergeCell ref="T10:U10"/>
    <mergeCell ref="A11:V12"/>
    <mergeCell ref="A13:V13"/>
    <mergeCell ref="A14:V14"/>
    <mergeCell ref="A15:C17"/>
    <mergeCell ref="D15:E17"/>
    <mergeCell ref="F15:F17"/>
    <mergeCell ref="G15:G17"/>
    <mergeCell ref="H15:V15"/>
    <mergeCell ref="H16:I17"/>
    <mergeCell ref="J16:K17"/>
    <mergeCell ref="L16:M17"/>
    <mergeCell ref="N16:O17"/>
    <mergeCell ref="P16:Q17"/>
    <mergeCell ref="R16:S17"/>
    <mergeCell ref="T16:V17"/>
    <mergeCell ref="A18:C18"/>
    <mergeCell ref="D18:E18"/>
    <mergeCell ref="H18:I18"/>
    <mergeCell ref="J18:K18"/>
    <mergeCell ref="L18:M18"/>
    <mergeCell ref="N18:O18"/>
    <mergeCell ref="P18:Q18"/>
    <mergeCell ref="R18:S18"/>
    <mergeCell ref="T18:V18"/>
    <mergeCell ref="A19:C19"/>
    <mergeCell ref="D19:E19"/>
    <mergeCell ref="H19:I19"/>
    <mergeCell ref="J19:K19"/>
    <mergeCell ref="L19:M19"/>
    <mergeCell ref="N19:O19"/>
    <mergeCell ref="P19:Q19"/>
    <mergeCell ref="R19:S19"/>
    <mergeCell ref="T19:V19"/>
    <mergeCell ref="A20:C20"/>
    <mergeCell ref="D20:E20"/>
    <mergeCell ref="H20:I20"/>
    <mergeCell ref="J20:K20"/>
    <mergeCell ref="L20:M20"/>
    <mergeCell ref="N20:O20"/>
    <mergeCell ref="P20:Q20"/>
    <mergeCell ref="R20:S20"/>
    <mergeCell ref="T20:V20"/>
    <mergeCell ref="A21:C21"/>
    <mergeCell ref="D21:E21"/>
    <mergeCell ref="H21:I21"/>
    <mergeCell ref="J21:K21"/>
    <mergeCell ref="L21:M21"/>
    <mergeCell ref="N21:O21"/>
    <mergeCell ref="P21:Q21"/>
    <mergeCell ref="R21:S21"/>
    <mergeCell ref="T21:V21"/>
  </mergeCells>
  <printOptions horizontalCentered="1"/>
  <pageMargins left="0.25" right="0.25"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E75B6"/>
  </sheetPr>
  <dimension ref="A1:I12"/>
  <sheetViews>
    <sheetView zoomScale="160" zoomScaleNormal="160" workbookViewId="0">
      <selection sqref="A1:I1"/>
    </sheetView>
  </sheetViews>
  <sheetFormatPr defaultColWidth="8.7109375" defaultRowHeight="15" x14ac:dyDescent="0.25"/>
  <cols>
    <col min="1" max="1" width="4.42578125" customWidth="1"/>
    <col min="2" max="2" width="5.5703125" customWidth="1"/>
    <col min="3" max="3" width="6.28515625" customWidth="1"/>
    <col min="4" max="4" width="10.42578125" customWidth="1"/>
    <col min="5" max="5" width="9.85546875" customWidth="1"/>
    <col min="6" max="6" width="13.85546875" customWidth="1"/>
    <col min="7" max="7" width="12" customWidth="1"/>
    <col min="8" max="8" width="13.42578125" customWidth="1"/>
    <col min="9" max="9" width="10.42578125" customWidth="1"/>
  </cols>
  <sheetData>
    <row r="1" spans="1:9" x14ac:dyDescent="0.25">
      <c r="A1" s="204" t="s">
        <v>200</v>
      </c>
      <c r="B1" s="204"/>
      <c r="C1" s="204"/>
      <c r="D1" s="204"/>
      <c r="E1" s="204"/>
      <c r="F1" s="204"/>
      <c r="G1" s="204"/>
      <c r="H1" s="204"/>
      <c r="I1" s="204"/>
    </row>
    <row r="2" spans="1:9" x14ac:dyDescent="0.25">
      <c r="A2" s="204" t="s">
        <v>223</v>
      </c>
      <c r="B2" s="204"/>
      <c r="C2" s="204"/>
      <c r="D2" s="204"/>
      <c r="E2" s="204"/>
      <c r="F2" s="204"/>
      <c r="G2" s="204"/>
      <c r="H2" s="204"/>
      <c r="I2" s="204"/>
    </row>
    <row r="3" spans="1:9" ht="14.25" customHeight="1" x14ac:dyDescent="0.25">
      <c r="A3" s="204" t="s">
        <v>224</v>
      </c>
      <c r="B3" s="204"/>
      <c r="C3" s="204"/>
      <c r="D3" s="204"/>
      <c r="E3" s="204"/>
      <c r="F3" s="204"/>
      <c r="G3" s="204"/>
      <c r="H3" s="204"/>
      <c r="I3" s="204"/>
    </row>
    <row r="4" spans="1:9" ht="14.25" customHeight="1" x14ac:dyDescent="0.25">
      <c r="A4" s="204" t="s">
        <v>225</v>
      </c>
      <c r="B4" s="204"/>
      <c r="C4" s="204"/>
      <c r="D4" s="204"/>
      <c r="E4" s="204"/>
      <c r="F4" s="204"/>
      <c r="G4" s="204"/>
      <c r="H4" s="204"/>
      <c r="I4" s="204"/>
    </row>
    <row r="5" spans="1:9" ht="14.25" customHeight="1" x14ac:dyDescent="0.25">
      <c r="A5" s="204" t="s">
        <v>226</v>
      </c>
      <c r="B5" s="204"/>
      <c r="C5" s="204"/>
      <c r="D5" s="204"/>
      <c r="E5" s="204"/>
      <c r="F5" s="204"/>
      <c r="G5" s="204"/>
      <c r="H5" s="204"/>
      <c r="I5" s="204"/>
    </row>
    <row r="6" spans="1:9" ht="14.25" customHeight="1" x14ac:dyDescent="0.25">
      <c r="A6" s="204" t="s">
        <v>202</v>
      </c>
      <c r="B6" s="204"/>
      <c r="C6" s="204"/>
      <c r="D6" s="204"/>
      <c r="E6" s="204"/>
      <c r="F6" s="204"/>
      <c r="G6" s="204"/>
      <c r="H6" s="204"/>
      <c r="I6" s="204"/>
    </row>
    <row r="7" spans="1:9" ht="15" customHeight="1" x14ac:dyDescent="0.25">
      <c r="A7" s="227" t="s">
        <v>227</v>
      </c>
      <c r="B7" s="227"/>
      <c r="C7" s="227"/>
      <c r="D7" s="228" t="s">
        <v>228</v>
      </c>
      <c r="E7" s="228" t="s">
        <v>67</v>
      </c>
      <c r="F7" s="228" t="s">
        <v>229</v>
      </c>
      <c r="G7" s="228" t="s">
        <v>230</v>
      </c>
      <c r="H7" s="228" t="s">
        <v>231</v>
      </c>
      <c r="I7" s="228" t="s">
        <v>232</v>
      </c>
    </row>
    <row r="8" spans="1:9" x14ac:dyDescent="0.25">
      <c r="A8" s="227"/>
      <c r="B8" s="227"/>
      <c r="C8" s="227"/>
      <c r="D8" s="228"/>
      <c r="E8" s="228"/>
      <c r="F8" s="228"/>
      <c r="G8" s="228"/>
      <c r="H8" s="228"/>
      <c r="I8" s="228"/>
    </row>
    <row r="9" spans="1:9" ht="14.25" customHeight="1" x14ac:dyDescent="0.25">
      <c r="A9" s="228"/>
      <c r="B9" s="228"/>
      <c r="C9" s="228"/>
      <c r="D9" s="60"/>
      <c r="E9" s="60"/>
      <c r="F9" s="73"/>
      <c r="G9" s="60"/>
      <c r="H9" s="60"/>
      <c r="I9" s="60"/>
    </row>
    <row r="10" spans="1:9" ht="14.25" customHeight="1" x14ac:dyDescent="0.25">
      <c r="A10" s="228"/>
      <c r="B10" s="228"/>
      <c r="C10" s="228"/>
      <c r="D10" s="60"/>
      <c r="E10" s="60"/>
      <c r="F10" s="73"/>
      <c r="G10" s="60"/>
      <c r="H10" s="60"/>
      <c r="I10" s="60"/>
    </row>
    <row r="11" spans="1:9" ht="14.25" customHeight="1" x14ac:dyDescent="0.25">
      <c r="A11" s="228"/>
      <c r="B11" s="228"/>
      <c r="C11" s="228"/>
      <c r="D11" s="60"/>
      <c r="E11" s="60"/>
      <c r="F11" s="73"/>
      <c r="G11" s="60"/>
      <c r="H11" s="60"/>
      <c r="I11" s="60"/>
    </row>
    <row r="12" spans="1:9" ht="14.25" customHeight="1" x14ac:dyDescent="0.25">
      <c r="A12" s="228"/>
      <c r="B12" s="228"/>
      <c r="C12" s="228"/>
      <c r="D12" s="60"/>
      <c r="E12" s="60"/>
      <c r="F12" s="73"/>
      <c r="G12" s="60"/>
      <c r="H12" s="60"/>
      <c r="I12" s="60"/>
    </row>
  </sheetData>
  <mergeCells count="17">
    <mergeCell ref="A1:I1"/>
    <mergeCell ref="A2:I2"/>
    <mergeCell ref="A3:I3"/>
    <mergeCell ref="A4:I4"/>
    <mergeCell ref="A5:I5"/>
    <mergeCell ref="A9:C9"/>
    <mergeCell ref="A10:C10"/>
    <mergeCell ref="A11:C11"/>
    <mergeCell ref="A12:C12"/>
    <mergeCell ref="A6:I6"/>
    <mergeCell ref="A7:C8"/>
    <mergeCell ref="D7:D8"/>
    <mergeCell ref="E7:E8"/>
    <mergeCell ref="F7:F8"/>
    <mergeCell ref="G7:G8"/>
    <mergeCell ref="H7:H8"/>
    <mergeCell ref="I7:I8"/>
  </mergeCells>
  <printOptions horizontalCentered="1"/>
  <pageMargins left="0.74791666666666701" right="0.74791666666666701" top="0.98402777777777795" bottom="0.98402777777777795"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18"/>
  <sheetViews>
    <sheetView zoomScale="160" zoomScaleNormal="160" workbookViewId="0"/>
  </sheetViews>
  <sheetFormatPr defaultColWidth="8.7109375" defaultRowHeight="15" x14ac:dyDescent="0.25"/>
  <cols>
    <col min="1" max="1" width="73.140625" customWidth="1"/>
  </cols>
  <sheetData>
    <row r="1" spans="1:1" x14ac:dyDescent="0.25">
      <c r="A1" s="74" t="s">
        <v>222</v>
      </c>
    </row>
    <row r="2" spans="1:1" x14ac:dyDescent="0.25">
      <c r="A2" s="75"/>
    </row>
    <row r="3" spans="1:1" ht="50.25" customHeight="1" x14ac:dyDescent="0.25">
      <c r="A3" s="76" t="s">
        <v>234</v>
      </c>
    </row>
    <row r="4" spans="1:1" x14ac:dyDescent="0.25">
      <c r="A4" s="75"/>
    </row>
    <row r="5" spans="1:1" x14ac:dyDescent="0.25">
      <c r="A5" s="75"/>
    </row>
    <row r="6" spans="1:1" x14ac:dyDescent="0.25">
      <c r="A6" s="75"/>
    </row>
    <row r="7" spans="1:1" ht="15.75" customHeight="1" x14ac:dyDescent="0.25">
      <c r="A7" s="77" t="s">
        <v>235</v>
      </c>
    </row>
    <row r="8" spans="1:1" x14ac:dyDescent="0.25">
      <c r="A8" s="75"/>
    </row>
    <row r="9" spans="1:1" ht="15" customHeight="1" x14ac:dyDescent="0.25">
      <c r="A9" s="78" t="s">
        <v>236</v>
      </c>
    </row>
    <row r="10" spans="1:1" x14ac:dyDescent="0.25">
      <c r="A10" s="75"/>
    </row>
    <row r="11" spans="1:1" ht="135.75" customHeight="1" x14ac:dyDescent="0.25">
      <c r="A11" s="76" t="s">
        <v>237</v>
      </c>
    </row>
    <row r="12" spans="1:1" x14ac:dyDescent="0.25">
      <c r="A12" s="75"/>
    </row>
    <row r="13" spans="1:1" ht="132" customHeight="1" x14ac:dyDescent="0.25">
      <c r="A13" s="78" t="s">
        <v>238</v>
      </c>
    </row>
    <row r="14" spans="1:1" ht="72.75" customHeight="1" x14ac:dyDescent="0.25">
      <c r="A14" s="78" t="s">
        <v>239</v>
      </c>
    </row>
    <row r="15" spans="1:1" x14ac:dyDescent="0.25">
      <c r="A15" s="75"/>
    </row>
    <row r="16" spans="1:1" x14ac:dyDescent="0.25">
      <c r="A16" s="75"/>
    </row>
    <row r="17" spans="1:1" x14ac:dyDescent="0.25">
      <c r="A17" s="77" t="s">
        <v>240</v>
      </c>
    </row>
    <row r="18" spans="1:1" ht="39" customHeight="1" x14ac:dyDescent="0.25">
      <c r="A18" s="77" t="s">
        <v>241</v>
      </c>
    </row>
  </sheetData>
  <printOptions horizontalCentered="1"/>
  <pageMargins left="0.74791666666666701" right="0.74791666666666701" top="0.98402777777777795" bottom="0.98402777777777795"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41"/>
  <sheetViews>
    <sheetView zoomScale="160" zoomScaleNormal="160" workbookViewId="0"/>
  </sheetViews>
  <sheetFormatPr defaultColWidth="8.7109375" defaultRowHeight="15" x14ac:dyDescent="0.25"/>
  <cols>
    <col min="1" max="1" width="174.7109375" customWidth="1"/>
    <col min="2" max="2" width="33.42578125" customWidth="1"/>
    <col min="1007" max="1024" width="9" customWidth="1"/>
  </cols>
  <sheetData>
    <row r="1" spans="1:1" x14ac:dyDescent="0.25">
      <c r="A1" s="79" t="s">
        <v>233</v>
      </c>
    </row>
    <row r="2" spans="1:1" ht="49.5" customHeight="1" x14ac:dyDescent="0.25"/>
    <row r="3" spans="1:1" ht="15.75" x14ac:dyDescent="0.25">
      <c r="A3" s="80" t="s">
        <v>243</v>
      </c>
    </row>
    <row r="4" spans="1:1" ht="15.75" x14ac:dyDescent="0.25">
      <c r="A4" s="81"/>
    </row>
    <row r="5" spans="1:1" ht="15.75" x14ac:dyDescent="0.25">
      <c r="A5" s="81"/>
    </row>
    <row r="6" spans="1:1" ht="15.75" x14ac:dyDescent="0.25">
      <c r="A6" s="81" t="s">
        <v>244</v>
      </c>
    </row>
    <row r="7" spans="1:1" x14ac:dyDescent="0.25">
      <c r="A7" s="82"/>
    </row>
    <row r="8" spans="1:1" s="84" customFormat="1" ht="15.75" x14ac:dyDescent="0.25">
      <c r="A8" s="83"/>
    </row>
    <row r="9" spans="1:1" ht="25.5" x14ac:dyDescent="0.25">
      <c r="A9" s="85" t="s">
        <v>245</v>
      </c>
    </row>
    <row r="10" spans="1:1" x14ac:dyDescent="0.25">
      <c r="A10" s="85"/>
    </row>
    <row r="11" spans="1:1" x14ac:dyDescent="0.25">
      <c r="A11" s="85" t="s">
        <v>246</v>
      </c>
    </row>
    <row r="12" spans="1:1" x14ac:dyDescent="0.25">
      <c r="A12" s="85"/>
    </row>
    <row r="13" spans="1:1" x14ac:dyDescent="0.25">
      <c r="A13" s="85" t="s">
        <v>247</v>
      </c>
    </row>
    <row r="14" spans="1:1" x14ac:dyDescent="0.25">
      <c r="A14" s="85" t="s">
        <v>248</v>
      </c>
    </row>
    <row r="15" spans="1:1" ht="25.5" x14ac:dyDescent="0.25">
      <c r="A15" s="85" t="s">
        <v>249</v>
      </c>
    </row>
    <row r="16" spans="1:1" x14ac:dyDescent="0.25">
      <c r="A16" s="85" t="s">
        <v>250</v>
      </c>
    </row>
    <row r="17" spans="1:1" ht="25.5" x14ac:dyDescent="0.25">
      <c r="A17" s="85" t="s">
        <v>251</v>
      </c>
    </row>
    <row r="18" spans="1:1" x14ac:dyDescent="0.25">
      <c r="A18" s="85"/>
    </row>
    <row r="19" spans="1:1" x14ac:dyDescent="0.25">
      <c r="A19" s="85" t="s">
        <v>252</v>
      </c>
    </row>
    <row r="20" spans="1:1" x14ac:dyDescent="0.25">
      <c r="A20" s="85"/>
    </row>
    <row r="21" spans="1:1" ht="25.5" x14ac:dyDescent="0.25">
      <c r="A21" s="85" t="s">
        <v>253</v>
      </c>
    </row>
    <row r="22" spans="1:1" x14ac:dyDescent="0.25">
      <c r="A22" s="85" t="s">
        <v>254</v>
      </c>
    </row>
    <row r="23" spans="1:1" x14ac:dyDescent="0.25">
      <c r="A23" s="85" t="s">
        <v>255</v>
      </c>
    </row>
    <row r="24" spans="1:1" x14ac:dyDescent="0.25">
      <c r="A24" s="85" t="s">
        <v>256</v>
      </c>
    </row>
    <row r="25" spans="1:1" x14ac:dyDescent="0.25">
      <c r="A25" s="85"/>
    </row>
    <row r="26" spans="1:1" x14ac:dyDescent="0.25">
      <c r="A26" s="85"/>
    </row>
    <row r="27" spans="1:1" x14ac:dyDescent="0.25">
      <c r="A27" s="85" t="s">
        <v>257</v>
      </c>
    </row>
    <row r="28" spans="1:1" x14ac:dyDescent="0.25">
      <c r="A28" s="85"/>
    </row>
    <row r="29" spans="1:1" x14ac:dyDescent="0.25">
      <c r="A29" s="85" t="s">
        <v>246</v>
      </c>
    </row>
    <row r="30" spans="1:1" x14ac:dyDescent="0.25">
      <c r="A30" s="85"/>
    </row>
    <row r="31" spans="1:1" x14ac:dyDescent="0.25">
      <c r="A31" s="85" t="s">
        <v>258</v>
      </c>
    </row>
    <row r="32" spans="1:1" x14ac:dyDescent="0.25">
      <c r="A32" s="85" t="s">
        <v>259</v>
      </c>
    </row>
    <row r="33" spans="1:1" x14ac:dyDescent="0.25">
      <c r="A33" s="85"/>
    </row>
    <row r="34" spans="1:1" x14ac:dyDescent="0.25">
      <c r="A34" s="85" t="s">
        <v>0</v>
      </c>
    </row>
    <row r="35" spans="1:1" x14ac:dyDescent="0.25">
      <c r="A35" s="85"/>
    </row>
    <row r="36" spans="1:1" x14ac:dyDescent="0.25">
      <c r="A36" s="85" t="s">
        <v>260</v>
      </c>
    </row>
    <row r="37" spans="1:1" ht="25.5" x14ac:dyDescent="0.25">
      <c r="A37" s="85" t="s">
        <v>261</v>
      </c>
    </row>
    <row r="38" spans="1:1" ht="25.5" x14ac:dyDescent="0.25">
      <c r="A38" s="85" t="s">
        <v>262</v>
      </c>
    </row>
    <row r="39" spans="1:1" x14ac:dyDescent="0.25">
      <c r="A39" s="85" t="s">
        <v>263</v>
      </c>
    </row>
    <row r="40" spans="1:1" ht="25.5" x14ac:dyDescent="0.25">
      <c r="A40" s="85" t="s">
        <v>264</v>
      </c>
    </row>
    <row r="41" spans="1:1" ht="25.5" x14ac:dyDescent="0.25">
      <c r="A41" s="85" t="s">
        <v>265</v>
      </c>
    </row>
    <row r="42" spans="1:1" ht="25.5" x14ac:dyDescent="0.25">
      <c r="A42" s="85" t="s">
        <v>266</v>
      </c>
    </row>
    <row r="43" spans="1:1" ht="25.5" x14ac:dyDescent="0.25">
      <c r="A43" s="85" t="s">
        <v>267</v>
      </c>
    </row>
    <row r="44" spans="1:1" ht="25.5" x14ac:dyDescent="0.25">
      <c r="A44" s="85" t="s">
        <v>268</v>
      </c>
    </row>
    <row r="45" spans="1:1" x14ac:dyDescent="0.25">
      <c r="A45" s="85"/>
    </row>
    <row r="46" spans="1:1" x14ac:dyDescent="0.25">
      <c r="A46" s="85"/>
    </row>
    <row r="47" spans="1:1" x14ac:dyDescent="0.25">
      <c r="A47" s="85" t="s">
        <v>106</v>
      </c>
    </row>
    <row r="48" spans="1:1" x14ac:dyDescent="0.25">
      <c r="A48" s="85"/>
    </row>
    <row r="49" spans="1:1" x14ac:dyDescent="0.25">
      <c r="A49" s="85"/>
    </row>
    <row r="50" spans="1:1" x14ac:dyDescent="0.25">
      <c r="A50" s="85" t="s">
        <v>269</v>
      </c>
    </row>
    <row r="51" spans="1:1" x14ac:dyDescent="0.25">
      <c r="A51" s="85"/>
    </row>
    <row r="52" spans="1:1" x14ac:dyDescent="0.25">
      <c r="A52" s="85" t="s">
        <v>270</v>
      </c>
    </row>
    <row r="53" spans="1:1" ht="25.5" x14ac:dyDescent="0.25">
      <c r="A53" s="85" t="s">
        <v>271</v>
      </c>
    </row>
    <row r="54" spans="1:1" ht="38.25" x14ac:dyDescent="0.25">
      <c r="A54" s="85" t="s">
        <v>272</v>
      </c>
    </row>
    <row r="55" spans="1:1" ht="25.5" x14ac:dyDescent="0.25">
      <c r="A55" s="85" t="s">
        <v>273</v>
      </c>
    </row>
    <row r="56" spans="1:1" x14ac:dyDescent="0.25">
      <c r="A56" s="85" t="s">
        <v>274</v>
      </c>
    </row>
    <row r="57" spans="1:1" x14ac:dyDescent="0.25">
      <c r="A57" s="85" t="s">
        <v>275</v>
      </c>
    </row>
    <row r="58" spans="1:1" ht="25.5" x14ac:dyDescent="0.25">
      <c r="A58" s="85" t="s">
        <v>276</v>
      </c>
    </row>
    <row r="59" spans="1:1" ht="38.25" x14ac:dyDescent="0.25">
      <c r="A59" s="85" t="s">
        <v>277</v>
      </c>
    </row>
    <row r="60" spans="1:1" x14ac:dyDescent="0.25">
      <c r="A60" s="85" t="s">
        <v>278</v>
      </c>
    </row>
    <row r="61" spans="1:1" x14ac:dyDescent="0.25">
      <c r="A61" s="85" t="s">
        <v>279</v>
      </c>
    </row>
    <row r="62" spans="1:1" x14ac:dyDescent="0.25">
      <c r="A62" s="85" t="s">
        <v>280</v>
      </c>
    </row>
    <row r="63" spans="1:1" ht="38.25" x14ac:dyDescent="0.25">
      <c r="A63" s="85" t="s">
        <v>281</v>
      </c>
    </row>
    <row r="64" spans="1:1" ht="25.5" x14ac:dyDescent="0.25">
      <c r="A64" s="85" t="s">
        <v>282</v>
      </c>
    </row>
    <row r="65" spans="1:1" x14ac:dyDescent="0.25">
      <c r="A65" s="85" t="s">
        <v>283</v>
      </c>
    </row>
    <row r="66" spans="1:1" ht="38.25" x14ac:dyDescent="0.25">
      <c r="A66" s="85" t="s">
        <v>284</v>
      </c>
    </row>
    <row r="67" spans="1:1" ht="25.5" x14ac:dyDescent="0.25">
      <c r="A67" s="85" t="s">
        <v>285</v>
      </c>
    </row>
    <row r="68" spans="1:1" x14ac:dyDescent="0.25">
      <c r="A68" s="85" t="s">
        <v>286</v>
      </c>
    </row>
    <row r="69" spans="1:1" x14ac:dyDescent="0.25">
      <c r="A69" s="85" t="s">
        <v>287</v>
      </c>
    </row>
    <row r="70" spans="1:1" x14ac:dyDescent="0.25">
      <c r="A70" s="85" t="s">
        <v>288</v>
      </c>
    </row>
    <row r="71" spans="1:1" x14ac:dyDescent="0.25">
      <c r="A71" s="85" t="s">
        <v>289</v>
      </c>
    </row>
    <row r="72" spans="1:1" x14ac:dyDescent="0.25">
      <c r="A72" s="85" t="s">
        <v>290</v>
      </c>
    </row>
    <row r="73" spans="1:1" x14ac:dyDescent="0.25">
      <c r="A73" s="85" t="s">
        <v>291</v>
      </c>
    </row>
    <row r="74" spans="1:1" x14ac:dyDescent="0.25">
      <c r="A74" s="85" t="s">
        <v>292</v>
      </c>
    </row>
    <row r="75" spans="1:1" x14ac:dyDescent="0.25">
      <c r="A75" s="85" t="s">
        <v>293</v>
      </c>
    </row>
    <row r="76" spans="1:1" x14ac:dyDescent="0.25">
      <c r="A76" s="85" t="s">
        <v>294</v>
      </c>
    </row>
    <row r="77" spans="1:1" ht="25.5" x14ac:dyDescent="0.25">
      <c r="A77" s="85" t="s">
        <v>295</v>
      </c>
    </row>
    <row r="78" spans="1:1" x14ac:dyDescent="0.25">
      <c r="A78" s="85" t="s">
        <v>246</v>
      </c>
    </row>
    <row r="79" spans="1:1" x14ac:dyDescent="0.25">
      <c r="A79" s="85" t="s">
        <v>296</v>
      </c>
    </row>
    <row r="80" spans="1:1" x14ac:dyDescent="0.25">
      <c r="A80" s="85" t="s">
        <v>297</v>
      </c>
    </row>
    <row r="81" spans="1:1" x14ac:dyDescent="0.25">
      <c r="A81" s="85" t="s">
        <v>298</v>
      </c>
    </row>
    <row r="82" spans="1:1" ht="25.5" x14ac:dyDescent="0.25">
      <c r="A82" s="85" t="s">
        <v>299</v>
      </c>
    </row>
    <row r="83" spans="1:1" x14ac:dyDescent="0.25">
      <c r="A83" s="85" t="s">
        <v>300</v>
      </c>
    </row>
    <row r="84" spans="1:1" x14ac:dyDescent="0.25">
      <c r="A84" s="85" t="s">
        <v>301</v>
      </c>
    </row>
    <row r="85" spans="1:1" x14ac:dyDescent="0.25">
      <c r="A85" s="85" t="s">
        <v>302</v>
      </c>
    </row>
    <row r="86" spans="1:1" x14ac:dyDescent="0.25">
      <c r="A86" s="85" t="s">
        <v>303</v>
      </c>
    </row>
    <row r="87" spans="1:1" ht="25.5" x14ac:dyDescent="0.25">
      <c r="A87" s="85" t="s">
        <v>304</v>
      </c>
    </row>
    <row r="88" spans="1:1" x14ac:dyDescent="0.25">
      <c r="A88" s="85" t="s">
        <v>305</v>
      </c>
    </row>
    <row r="89" spans="1:1" ht="25.5" x14ac:dyDescent="0.25">
      <c r="A89" s="85" t="s">
        <v>306</v>
      </c>
    </row>
    <row r="90" spans="1:1" x14ac:dyDescent="0.25">
      <c r="A90" s="85" t="s">
        <v>307</v>
      </c>
    </row>
    <row r="91" spans="1:1" x14ac:dyDescent="0.25">
      <c r="A91" s="85" t="s">
        <v>308</v>
      </c>
    </row>
    <row r="92" spans="1:1" x14ac:dyDescent="0.25">
      <c r="A92" s="85" t="s">
        <v>309</v>
      </c>
    </row>
    <row r="93" spans="1:1" ht="51" x14ac:dyDescent="0.25">
      <c r="A93" s="85" t="s">
        <v>310</v>
      </c>
    </row>
    <row r="94" spans="1:1" x14ac:dyDescent="0.25">
      <c r="A94" s="85" t="s">
        <v>311</v>
      </c>
    </row>
    <row r="95" spans="1:1" x14ac:dyDescent="0.25">
      <c r="A95" s="85" t="s">
        <v>312</v>
      </c>
    </row>
    <row r="96" spans="1:1" ht="25.5" x14ac:dyDescent="0.25">
      <c r="A96" s="85" t="s">
        <v>313</v>
      </c>
    </row>
    <row r="97" spans="1:1" ht="25.5" x14ac:dyDescent="0.25">
      <c r="A97" s="85" t="s">
        <v>314</v>
      </c>
    </row>
    <row r="98" spans="1:1" x14ac:dyDescent="0.25">
      <c r="A98" s="85" t="s">
        <v>315</v>
      </c>
    </row>
    <row r="99" spans="1:1" x14ac:dyDescent="0.25">
      <c r="A99" s="85" t="s">
        <v>316</v>
      </c>
    </row>
    <row r="100" spans="1:1" x14ac:dyDescent="0.25">
      <c r="A100" s="85" t="s">
        <v>317</v>
      </c>
    </row>
    <row r="101" spans="1:1" x14ac:dyDescent="0.25">
      <c r="A101" s="85" t="s">
        <v>246</v>
      </c>
    </row>
    <row r="102" spans="1:1" x14ac:dyDescent="0.25">
      <c r="A102" s="85" t="s">
        <v>318</v>
      </c>
    </row>
    <row r="103" spans="1:1" x14ac:dyDescent="0.25">
      <c r="A103" s="85" t="s">
        <v>319</v>
      </c>
    </row>
    <row r="104" spans="1:1" ht="25.5" x14ac:dyDescent="0.25">
      <c r="A104" s="85" t="s">
        <v>320</v>
      </c>
    </row>
    <row r="105" spans="1:1" x14ac:dyDescent="0.25">
      <c r="A105" s="85" t="s">
        <v>321</v>
      </c>
    </row>
    <row r="106" spans="1:1" ht="25.5" x14ac:dyDescent="0.25">
      <c r="A106" s="85" t="s">
        <v>322</v>
      </c>
    </row>
    <row r="107" spans="1:1" x14ac:dyDescent="0.25">
      <c r="A107" s="85" t="s">
        <v>323</v>
      </c>
    </row>
    <row r="108" spans="1:1" x14ac:dyDescent="0.25">
      <c r="A108" s="85" t="s">
        <v>324</v>
      </c>
    </row>
    <row r="109" spans="1:1" x14ac:dyDescent="0.25">
      <c r="A109" s="85" t="s">
        <v>325</v>
      </c>
    </row>
    <row r="110" spans="1:1" x14ac:dyDescent="0.25">
      <c r="A110" s="85" t="s">
        <v>326</v>
      </c>
    </row>
    <row r="111" spans="1:1" x14ac:dyDescent="0.25">
      <c r="A111" s="85" t="s">
        <v>327</v>
      </c>
    </row>
    <row r="112" spans="1:1" x14ac:dyDescent="0.25">
      <c r="A112" s="85" t="s">
        <v>328</v>
      </c>
    </row>
    <row r="113" spans="1:1" x14ac:dyDescent="0.25">
      <c r="A113" s="85" t="s">
        <v>329</v>
      </c>
    </row>
    <row r="114" spans="1:1" x14ac:dyDescent="0.25">
      <c r="A114" s="85"/>
    </row>
    <row r="115" spans="1:1" x14ac:dyDescent="0.25">
      <c r="A115" s="85" t="s">
        <v>330</v>
      </c>
    </row>
    <row r="116" spans="1:1" x14ac:dyDescent="0.25">
      <c r="A116" s="85" t="s">
        <v>331</v>
      </c>
    </row>
    <row r="117" spans="1:1" ht="25.5" x14ac:dyDescent="0.25">
      <c r="A117" s="85" t="s">
        <v>332</v>
      </c>
    </row>
    <row r="118" spans="1:1" x14ac:dyDescent="0.25">
      <c r="A118" s="85" t="s">
        <v>333</v>
      </c>
    </row>
    <row r="119" spans="1:1" x14ac:dyDescent="0.25">
      <c r="A119" s="85" t="s">
        <v>334</v>
      </c>
    </row>
    <row r="120" spans="1:1" ht="25.5" x14ac:dyDescent="0.25">
      <c r="A120" s="85" t="s">
        <v>335</v>
      </c>
    </row>
    <row r="121" spans="1:1" ht="25.5" x14ac:dyDescent="0.25">
      <c r="A121" s="85" t="s">
        <v>336</v>
      </c>
    </row>
    <row r="122" spans="1:1" x14ac:dyDescent="0.25">
      <c r="A122" s="85" t="s">
        <v>337</v>
      </c>
    </row>
    <row r="123" spans="1:1" x14ac:dyDescent="0.25">
      <c r="A123" s="85"/>
    </row>
    <row r="124" spans="1:1" x14ac:dyDescent="0.25">
      <c r="A124" s="85" t="s">
        <v>338</v>
      </c>
    </row>
    <row r="125" spans="1:1" ht="38.25" x14ac:dyDescent="0.25">
      <c r="A125" s="85" t="s">
        <v>339</v>
      </c>
    </row>
    <row r="126" spans="1:1" ht="25.5" x14ac:dyDescent="0.25">
      <c r="A126" s="85" t="s">
        <v>340</v>
      </c>
    </row>
    <row r="127" spans="1:1" x14ac:dyDescent="0.25">
      <c r="A127" s="85" t="s">
        <v>341</v>
      </c>
    </row>
    <row r="128" spans="1:1" x14ac:dyDescent="0.25">
      <c r="A128" s="85" t="s">
        <v>342</v>
      </c>
    </row>
    <row r="129" spans="1:1" x14ac:dyDescent="0.25">
      <c r="A129" s="85" t="s">
        <v>343</v>
      </c>
    </row>
    <row r="130" spans="1:1" x14ac:dyDescent="0.25">
      <c r="A130" s="85" t="s">
        <v>344</v>
      </c>
    </row>
    <row r="131" spans="1:1" x14ac:dyDescent="0.25">
      <c r="A131" s="85" t="s">
        <v>345</v>
      </c>
    </row>
    <row r="132" spans="1:1" x14ac:dyDescent="0.25">
      <c r="A132" s="85" t="s">
        <v>346</v>
      </c>
    </row>
    <row r="133" spans="1:1" x14ac:dyDescent="0.25">
      <c r="A133" s="85" t="s">
        <v>347</v>
      </c>
    </row>
    <row r="134" spans="1:1" x14ac:dyDescent="0.25">
      <c r="A134" s="85" t="s">
        <v>348</v>
      </c>
    </row>
    <row r="135" spans="1:1" x14ac:dyDescent="0.25">
      <c r="A135" s="85" t="s">
        <v>349</v>
      </c>
    </row>
    <row r="136" spans="1:1" x14ac:dyDescent="0.25">
      <c r="A136" s="85" t="s">
        <v>350</v>
      </c>
    </row>
    <row r="137" spans="1:1" x14ac:dyDescent="0.25">
      <c r="A137" s="85" t="s">
        <v>351</v>
      </c>
    </row>
    <row r="138" spans="1:1" x14ac:dyDescent="0.25">
      <c r="A138" s="86"/>
    </row>
    <row r="139" spans="1:1" x14ac:dyDescent="0.25">
      <c r="A139" s="86"/>
    </row>
    <row r="140" spans="1:1" x14ac:dyDescent="0.25">
      <c r="A140" s="86"/>
    </row>
    <row r="141" spans="1:1" x14ac:dyDescent="0.25">
      <c r="A141" s="86"/>
    </row>
  </sheetData>
  <printOptions horizontalCentered="1"/>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10"/>
  <sheetViews>
    <sheetView zoomScale="160" zoomScaleNormal="160" workbookViewId="0">
      <selection sqref="A1:G1"/>
    </sheetView>
  </sheetViews>
  <sheetFormatPr defaultColWidth="8.7109375" defaultRowHeight="15" x14ac:dyDescent="0.25"/>
  <cols>
    <col min="1" max="1" width="4" customWidth="1"/>
    <col min="2" max="2" width="24.5703125" customWidth="1"/>
    <col min="3" max="3" width="11" customWidth="1"/>
    <col min="4" max="4" width="12.7109375" customWidth="1"/>
    <col min="5" max="5" width="11.140625" customWidth="1"/>
    <col min="6" max="6" width="10.28515625" customWidth="1"/>
    <col min="7" max="7" width="12.85546875" customWidth="1"/>
    <col min="8" max="8" width="11.28515625" customWidth="1"/>
    <col min="12" max="12" width="10.7109375" customWidth="1"/>
  </cols>
  <sheetData>
    <row r="1" spans="1:7" s="70" customFormat="1" ht="24.75" customHeight="1" x14ac:dyDescent="0.25">
      <c r="A1" s="236" t="s">
        <v>242</v>
      </c>
      <c r="B1" s="236"/>
      <c r="C1" s="236"/>
      <c r="D1" s="236"/>
      <c r="E1" s="236"/>
      <c r="F1" s="236"/>
      <c r="G1" s="236"/>
    </row>
    <row r="2" spans="1:7" ht="24.75" customHeight="1" x14ac:dyDescent="0.25">
      <c r="A2" s="237" t="s">
        <v>353</v>
      </c>
      <c r="B2" s="237"/>
      <c r="C2" s="237"/>
      <c r="D2" s="237"/>
      <c r="E2" s="237"/>
      <c r="F2" s="237"/>
      <c r="G2" s="237"/>
    </row>
    <row r="3" spans="1:7" ht="24.75" customHeight="1" x14ac:dyDescent="0.25">
      <c r="A3" s="238" t="str">
        <f>Uniformes!A3</f>
        <v>CRACHÁ PARA IDENTIFICAÇÃO FUCIONAL</v>
      </c>
      <c r="B3" s="238"/>
      <c r="C3" s="238"/>
      <c r="D3" s="238"/>
      <c r="E3" s="238"/>
      <c r="F3" s="238"/>
      <c r="G3" s="238"/>
    </row>
    <row r="4" spans="1:7" x14ac:dyDescent="0.25">
      <c r="A4" s="239"/>
      <c r="B4" s="239"/>
      <c r="C4" s="239"/>
      <c r="D4" s="240" t="s">
        <v>354</v>
      </c>
      <c r="E4" s="240"/>
      <c r="F4" s="240"/>
      <c r="G4" s="87"/>
    </row>
    <row r="5" spans="1:7" ht="15" customHeight="1" x14ac:dyDescent="0.25">
      <c r="A5" s="233" t="s">
        <v>173</v>
      </c>
      <c r="B5" s="233"/>
      <c r="C5" s="234" t="s">
        <v>355</v>
      </c>
      <c r="D5" s="235" t="s">
        <v>356</v>
      </c>
      <c r="E5" s="235" t="s">
        <v>357</v>
      </c>
      <c r="F5" s="235" t="s">
        <v>358</v>
      </c>
      <c r="G5" s="231" t="s">
        <v>359</v>
      </c>
    </row>
    <row r="6" spans="1:7" x14ac:dyDescent="0.25">
      <c r="A6" s="233"/>
      <c r="B6" s="233"/>
      <c r="C6" s="234"/>
      <c r="D6" s="235"/>
      <c r="E6" s="235"/>
      <c r="F6" s="235"/>
      <c r="G6" s="231"/>
    </row>
    <row r="7" spans="1:7" ht="225" customHeight="1" x14ac:dyDescent="0.25">
      <c r="A7" s="232" t="str">
        <f>Uniformes!B5</f>
        <v>Máscaras de tecido de tripla camada, devidamente acondicionadas em saco de plástico, com as seguintes especificações , " produto manufaturado deverá ter três camadas: uma camada de tecido não impermeável na parte frontal, tecido respirável no meio e um tecido de algodão na parte em contato com a superfície do rosto, bem como estar de acordo com as especificações definidas pela Associação Brasileira de Normas Técnicas Prática no documento ABNT PR 1002: Máscaras de proteção respiratória para uso não profissional: Guia de requisitos básicos para métodos de ensaio, fabricação e uso. ABNT, 2020</v>
      </c>
      <c r="B7" s="232"/>
      <c r="C7" s="88"/>
      <c r="D7" s="89">
        <v>8.9</v>
      </c>
      <c r="E7" s="89">
        <v>17</v>
      </c>
      <c r="F7" s="89">
        <v>16</v>
      </c>
      <c r="G7" s="90">
        <f>SUM(D7:F7)/3</f>
        <v>13.966666666666667</v>
      </c>
    </row>
    <row r="8" spans="1:7" ht="19.5" customHeight="1" x14ac:dyDescent="0.25">
      <c r="A8" s="233" t="s">
        <v>173</v>
      </c>
      <c r="B8" s="233"/>
      <c r="C8" s="234" t="s">
        <v>355</v>
      </c>
      <c r="D8" s="235" t="s">
        <v>360</v>
      </c>
      <c r="E8" s="235" t="s">
        <v>361</v>
      </c>
      <c r="F8" s="235" t="s">
        <v>362</v>
      </c>
      <c r="G8" s="231" t="s">
        <v>359</v>
      </c>
    </row>
    <row r="9" spans="1:7" ht="12.75" customHeight="1" x14ac:dyDescent="0.25">
      <c r="A9" s="233"/>
      <c r="B9" s="233"/>
      <c r="C9" s="234"/>
      <c r="D9" s="235"/>
      <c r="E9" s="235"/>
      <c r="F9" s="235"/>
      <c r="G9" s="231"/>
    </row>
    <row r="10" spans="1:7" ht="78" customHeight="1" x14ac:dyDescent="0.25">
      <c r="A10" s="230" t="str">
        <f>Uniformes!B6</f>
        <v>Crachá em PVC Branco 0,5mm/Tamanho Final: 5,4×8,5cm /Tam. com Sangra: 6,0×9,1cm /Com presilha metálica cromada/Acabamento: Cantos Arredondados e furo.</v>
      </c>
      <c r="B10" s="230"/>
      <c r="C10" s="88" t="s">
        <v>118</v>
      </c>
      <c r="D10" s="89">
        <v>18</v>
      </c>
      <c r="E10" s="89">
        <v>19</v>
      </c>
      <c r="F10" s="89">
        <v>12</v>
      </c>
      <c r="G10" s="90">
        <f>SUM(D10:F10)/3</f>
        <v>16.333333333333332</v>
      </c>
    </row>
  </sheetData>
  <mergeCells count="19">
    <mergeCell ref="A1:G1"/>
    <mergeCell ref="A2:G2"/>
    <mergeCell ref="A3:G3"/>
    <mergeCell ref="A4:C4"/>
    <mergeCell ref="D4:F4"/>
    <mergeCell ref="A10:B10"/>
    <mergeCell ref="G5:G6"/>
    <mergeCell ref="A7:B7"/>
    <mergeCell ref="A8:B9"/>
    <mergeCell ref="C8:C9"/>
    <mergeCell ref="D8:D9"/>
    <mergeCell ref="E8:E9"/>
    <mergeCell ref="F8:F9"/>
    <mergeCell ref="G8:G9"/>
    <mergeCell ref="A5:B6"/>
    <mergeCell ref="C5:C6"/>
    <mergeCell ref="D5:D6"/>
    <mergeCell ref="E5:E6"/>
    <mergeCell ref="F5:F6"/>
  </mergeCells>
  <pageMargins left="0.25" right="0.25"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641</TotalTime>
  <Application>Microsoft Excel</Application>
  <DocSecurity>0</DocSecurity>
  <ScaleCrop>false</ScaleCrop>
  <HeadingPairs>
    <vt:vector size="4" baseType="variant">
      <vt:variant>
        <vt:lpstr>Planilhas</vt:lpstr>
      </vt:variant>
      <vt:variant>
        <vt:i4>11</vt:i4>
      </vt:variant>
      <vt:variant>
        <vt:lpstr>Intervalos nomeados</vt:lpstr>
      </vt:variant>
      <vt:variant>
        <vt:i4>1</vt:i4>
      </vt:variant>
    </vt:vector>
  </HeadingPairs>
  <TitlesOfParts>
    <vt:vector size="12" baseType="lpstr">
      <vt:lpstr>Custos e Preços</vt:lpstr>
      <vt:lpstr>Encargos Sociais</vt:lpstr>
      <vt:lpstr>Uniformes</vt:lpstr>
      <vt:lpstr>Cálculo conta vinculada</vt:lpstr>
      <vt:lpstr>Remuneração dos terceirizados</vt:lpstr>
      <vt:lpstr>Dados bancários</vt:lpstr>
      <vt:lpstr>Autorização de pagamento</vt:lpstr>
      <vt:lpstr>Minutas de Portaria</vt:lpstr>
      <vt:lpstr>Pesquisa de preços uniformes</vt:lpstr>
      <vt:lpstr>Pesquisa salarial</vt:lpstr>
      <vt:lpstr>Pesquisa Plano de Saúde</vt:lpstr>
      <vt:lpstr>Uniformes!Titulos_de_impressao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Abelard Dias Ribeiro dos Santos</dc:creator>
  <dc:description/>
  <cp:lastModifiedBy>Edilson Francisco Rodrigues</cp:lastModifiedBy>
  <cp:revision>19</cp:revision>
  <dcterms:created xsi:type="dcterms:W3CDTF">2018-04-09T14:31:00Z</dcterms:created>
  <dcterms:modified xsi:type="dcterms:W3CDTF">2022-09-15T19:07:31Z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1033-11.1.0.10920</vt:lpwstr>
  </property>
</Properties>
</file>